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7.33\public\ARHIV_razvoj_stikalne_tehnike\Razvojne naloge\Podatki za nov katalog 2015\Mokricki Matej\"/>
    </mc:Choice>
  </mc:AlternateContent>
  <bookViews>
    <workbookView xWindow="0" yWindow="0" windowWidth="28800" windowHeight="1258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AF474" i="1" l="1"/>
  <c r="AF473" i="1"/>
  <c r="AF450" i="1"/>
  <c r="AF451" i="1"/>
  <c r="AF452" i="1"/>
  <c r="AF453" i="1"/>
  <c r="AF454" i="1"/>
  <c r="AF455" i="1"/>
  <c r="AF456" i="1"/>
  <c r="AF457" i="1"/>
  <c r="AF449" i="1"/>
  <c r="AF417" i="1"/>
  <c r="AF418" i="1"/>
  <c r="AF419" i="1"/>
  <c r="AF420" i="1"/>
  <c r="AF421" i="1"/>
  <c r="AF422" i="1"/>
  <c r="AF423" i="1"/>
  <c r="AF424" i="1"/>
  <c r="AF425" i="1"/>
  <c r="AF416" i="1"/>
  <c r="AF393" i="1"/>
  <c r="AF394" i="1"/>
  <c r="AF39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62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10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11" i="1"/>
  <c r="AF364" i="1"/>
  <c r="AF365" i="1"/>
  <c r="AF366" i="1"/>
  <c r="AF367" i="1"/>
  <c r="AF368" i="1"/>
  <c r="AF369" i="1"/>
  <c r="AF370" i="1"/>
  <c r="AF371" i="1"/>
  <c r="AF372" i="1"/>
  <c r="AF373" i="1"/>
  <c r="AF374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297" i="1"/>
  <c r="AF289" i="1"/>
  <c r="AF290" i="1"/>
  <c r="AF291" i="1"/>
  <c r="AF292" i="1"/>
  <c r="AF293" i="1"/>
  <c r="AF294" i="1"/>
  <c r="AF295" i="1"/>
  <c r="AF288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62" i="1"/>
  <c r="AF256" i="1"/>
  <c r="AF257" i="1"/>
  <c r="AF258" i="1"/>
  <c r="AF259" i="1"/>
  <c r="AF260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36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10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184" i="1"/>
  <c r="AF177" i="1"/>
  <c r="AF178" i="1"/>
  <c r="AF179" i="1"/>
  <c r="AF180" i="1"/>
  <c r="AF181" i="1"/>
  <c r="AF182" i="1"/>
  <c r="AF171" i="1"/>
  <c r="AF172" i="1"/>
  <c r="AF173" i="1"/>
  <c r="AF174" i="1"/>
  <c r="AF175" i="1"/>
  <c r="AF176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34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11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8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58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43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6" i="1"/>
  <c r="AC474" i="1"/>
  <c r="AC473" i="1"/>
  <c r="AC467" i="1"/>
  <c r="AC468" i="1"/>
  <c r="AC469" i="1"/>
  <c r="AC470" i="1"/>
  <c r="AC471" i="1"/>
  <c r="AC466" i="1"/>
  <c r="AC450" i="1"/>
  <c r="AC451" i="1"/>
  <c r="AC452" i="1"/>
  <c r="AC453" i="1"/>
  <c r="AC454" i="1"/>
  <c r="AC455" i="1"/>
  <c r="AC456" i="1"/>
  <c r="AC457" i="1"/>
  <c r="AC449" i="1"/>
  <c r="AC440" i="1"/>
  <c r="AC441" i="1"/>
  <c r="AC442" i="1"/>
  <c r="AC439" i="1"/>
  <c r="AC417" i="1"/>
  <c r="AC418" i="1"/>
  <c r="AC419" i="1"/>
  <c r="AC420" i="1"/>
  <c r="AC421" i="1"/>
  <c r="AC422" i="1"/>
  <c r="AC423" i="1"/>
  <c r="AC424" i="1"/>
  <c r="AC425" i="1"/>
  <c r="AC416" i="1"/>
  <c r="AC407" i="1"/>
  <c r="AC408" i="1"/>
  <c r="AC409" i="1"/>
  <c r="AC410" i="1"/>
  <c r="AC411" i="1"/>
  <c r="AC412" i="1"/>
  <c r="AC406" i="1"/>
  <c r="AB407" i="1"/>
  <c r="AB408" i="1"/>
  <c r="AB409" i="1"/>
  <c r="AB410" i="1"/>
  <c r="AB411" i="1"/>
  <c r="AB412" i="1"/>
  <c r="AB406" i="1"/>
  <c r="AA407" i="1"/>
  <c r="AA408" i="1"/>
  <c r="AA409" i="1"/>
  <c r="AA410" i="1"/>
  <c r="AA411" i="1"/>
  <c r="AA412" i="1"/>
  <c r="AA406" i="1"/>
  <c r="AC393" i="1"/>
  <c r="AC394" i="1"/>
  <c r="AC392" i="1"/>
  <c r="AC385" i="1"/>
  <c r="AC386" i="1"/>
  <c r="AC387" i="1"/>
  <c r="AC388" i="1"/>
  <c r="AC389" i="1"/>
  <c r="AC390" i="1"/>
  <c r="AC384" i="1"/>
  <c r="AB385" i="1"/>
  <c r="AB386" i="1"/>
  <c r="AB387" i="1"/>
  <c r="AB384" i="1"/>
  <c r="AA385" i="1"/>
  <c r="AA386" i="1"/>
  <c r="AA387" i="1"/>
  <c r="AA384" i="1"/>
  <c r="AC369" i="1"/>
  <c r="AC370" i="1"/>
  <c r="AC371" i="1"/>
  <c r="AC372" i="1"/>
  <c r="AC373" i="1"/>
  <c r="AC374" i="1"/>
  <c r="AC359" i="1"/>
  <c r="AC360" i="1"/>
  <c r="AC361" i="1"/>
  <c r="AC362" i="1"/>
  <c r="AC363" i="1"/>
  <c r="AC364" i="1"/>
  <c r="AC365" i="1"/>
  <c r="AC366" i="1"/>
  <c r="AC367" i="1"/>
  <c r="AC368" i="1"/>
  <c r="AC348" i="1"/>
  <c r="AC349" i="1"/>
  <c r="AC350" i="1"/>
  <c r="AC351" i="1"/>
  <c r="AC352" i="1"/>
  <c r="AC353" i="1"/>
  <c r="AC354" i="1"/>
  <c r="AC355" i="1"/>
  <c r="AC356" i="1"/>
  <c r="AC357" i="1"/>
  <c r="AC358" i="1"/>
  <c r="AC338" i="1"/>
  <c r="AC339" i="1"/>
  <c r="AC340" i="1"/>
  <c r="AC341" i="1"/>
  <c r="AC342" i="1"/>
  <c r="AC343" i="1"/>
  <c r="AC344" i="1"/>
  <c r="AC345" i="1"/>
  <c r="AC346" i="1"/>
  <c r="AC347" i="1"/>
  <c r="AC329" i="1"/>
  <c r="AC330" i="1"/>
  <c r="AC331" i="1"/>
  <c r="AC332" i="1"/>
  <c r="AC333" i="1"/>
  <c r="AC334" i="1"/>
  <c r="AC335" i="1"/>
  <c r="AC336" i="1"/>
  <c r="AC337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297" i="1"/>
  <c r="AB297" i="1"/>
  <c r="AC289" i="1"/>
  <c r="AC290" i="1"/>
  <c r="AC291" i="1"/>
  <c r="AC292" i="1"/>
  <c r="AC293" i="1"/>
  <c r="AC294" i="1"/>
  <c r="AC295" i="1"/>
  <c r="AC288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62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10" i="1"/>
  <c r="AC253" i="1"/>
  <c r="AC254" i="1"/>
  <c r="AC255" i="1"/>
  <c r="AC256" i="1"/>
  <c r="AC257" i="1"/>
  <c r="AC258" i="1"/>
  <c r="AC259" i="1"/>
  <c r="AC260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36" i="1"/>
  <c r="AC203" i="1"/>
  <c r="AC204" i="1"/>
  <c r="AC205" i="1"/>
  <c r="AC206" i="1"/>
  <c r="AC207" i="1"/>
  <c r="AC208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184" i="1"/>
  <c r="AC182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34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11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8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58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43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6" i="1"/>
  <c r="V393" i="1"/>
  <c r="V394" i="1"/>
  <c r="V392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297" i="1"/>
  <c r="V289" i="1"/>
  <c r="V290" i="1"/>
  <c r="V291" i="1"/>
  <c r="V292" i="1"/>
  <c r="V293" i="1"/>
  <c r="V294" i="1"/>
  <c r="V295" i="1"/>
  <c r="V288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62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36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10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184" i="1"/>
  <c r="V180" i="1"/>
  <c r="V181" i="1"/>
  <c r="V182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34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11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88" i="1"/>
  <c r="V76" i="1"/>
  <c r="V77" i="1"/>
  <c r="V78" i="1"/>
  <c r="V79" i="1"/>
  <c r="V80" i="1"/>
  <c r="V81" i="1"/>
  <c r="V82" i="1"/>
  <c r="V83" i="1"/>
  <c r="V84" i="1"/>
  <c r="V85" i="1"/>
  <c r="V86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58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43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6" i="1"/>
  <c r="M474" i="1"/>
  <c r="M473" i="1"/>
  <c r="M467" i="1"/>
  <c r="M468" i="1"/>
  <c r="M469" i="1"/>
  <c r="M470" i="1"/>
  <c r="M471" i="1"/>
  <c r="M466" i="1"/>
  <c r="M460" i="1"/>
  <c r="M461" i="1"/>
  <c r="M462" i="1"/>
  <c r="M463" i="1"/>
  <c r="M464" i="1"/>
  <c r="M459" i="1"/>
  <c r="M450" i="1"/>
  <c r="M451" i="1"/>
  <c r="M452" i="1"/>
  <c r="M453" i="1"/>
  <c r="M454" i="1"/>
  <c r="M455" i="1"/>
  <c r="M456" i="1"/>
  <c r="M457" i="1"/>
  <c r="M449" i="1"/>
  <c r="M440" i="1"/>
  <c r="M441" i="1"/>
  <c r="M442" i="1"/>
  <c r="M443" i="1"/>
  <c r="M444" i="1"/>
  <c r="M445" i="1"/>
  <c r="M446" i="1"/>
  <c r="M447" i="1"/>
  <c r="M439" i="1"/>
  <c r="M430" i="1"/>
  <c r="M431" i="1"/>
  <c r="M432" i="1"/>
  <c r="M433" i="1"/>
  <c r="M434" i="1"/>
  <c r="M435" i="1"/>
  <c r="M436" i="1"/>
  <c r="M437" i="1"/>
  <c r="M429" i="1"/>
  <c r="M417" i="1"/>
  <c r="M418" i="1"/>
  <c r="M419" i="1"/>
  <c r="M420" i="1"/>
  <c r="M421" i="1"/>
  <c r="M422" i="1"/>
  <c r="M423" i="1"/>
  <c r="M424" i="1"/>
  <c r="M425" i="1"/>
  <c r="M426" i="1"/>
  <c r="M427" i="1"/>
  <c r="M416" i="1"/>
  <c r="M407" i="1"/>
  <c r="M408" i="1"/>
  <c r="M409" i="1"/>
  <c r="M410" i="1"/>
  <c r="M411" i="1"/>
  <c r="M412" i="1"/>
  <c r="M413" i="1"/>
  <c r="M414" i="1"/>
  <c r="M406" i="1"/>
  <c r="M397" i="1"/>
  <c r="M398" i="1"/>
  <c r="M399" i="1"/>
  <c r="M400" i="1"/>
  <c r="M401" i="1"/>
  <c r="M402" i="1"/>
  <c r="M403" i="1"/>
  <c r="M404" i="1"/>
  <c r="M396" i="1"/>
  <c r="M393" i="1"/>
  <c r="M394" i="1"/>
  <c r="M392" i="1"/>
  <c r="M385" i="1"/>
  <c r="M386" i="1"/>
  <c r="M387" i="1"/>
  <c r="M388" i="1"/>
  <c r="M389" i="1"/>
  <c r="M390" i="1"/>
  <c r="M384" i="1"/>
  <c r="M377" i="1" l="1"/>
  <c r="M378" i="1"/>
  <c r="M379" i="1"/>
  <c r="M380" i="1"/>
  <c r="M381" i="1"/>
  <c r="M382" i="1"/>
  <c r="M376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297" i="1"/>
  <c r="M289" i="1"/>
  <c r="M290" i="1"/>
  <c r="M291" i="1"/>
  <c r="M292" i="1"/>
  <c r="M293" i="1"/>
  <c r="M294" i="1"/>
  <c r="M295" i="1"/>
  <c r="M288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62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36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10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1" i="1"/>
  <c r="G272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18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34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11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8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5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4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6" i="1"/>
  <c r="N474" i="1"/>
  <c r="N473" i="1"/>
  <c r="N450" i="1"/>
  <c r="N451" i="1"/>
  <c r="N452" i="1"/>
  <c r="N453" i="1"/>
  <c r="N454" i="1"/>
  <c r="N455" i="1"/>
  <c r="N457" i="1"/>
  <c r="N449" i="1"/>
  <c r="N417" i="1"/>
  <c r="N418" i="1"/>
  <c r="N419" i="1"/>
  <c r="N420" i="1"/>
  <c r="N421" i="1"/>
  <c r="N422" i="1"/>
  <c r="N423" i="1"/>
  <c r="N424" i="1"/>
  <c r="N425" i="1"/>
  <c r="N426" i="1"/>
  <c r="N427" i="1"/>
  <c r="N416" i="1"/>
  <c r="N371" i="1"/>
  <c r="N372" i="1"/>
  <c r="N373" i="1"/>
  <c r="N37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297" i="1"/>
  <c r="N289" i="1"/>
  <c r="N290" i="1"/>
  <c r="N291" i="1"/>
  <c r="N292" i="1"/>
  <c r="N293" i="1"/>
  <c r="N294" i="1"/>
  <c r="N295" i="1"/>
  <c r="N288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62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36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10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184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34" i="1"/>
  <c r="N79" i="1"/>
  <c r="N80" i="1"/>
  <c r="N81" i="1"/>
  <c r="N82" i="1"/>
  <c r="N83" i="1"/>
  <c r="N84" i="1"/>
  <c r="N85" i="1"/>
  <c r="N86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58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43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6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G474" i="1"/>
  <c r="G473" i="1"/>
  <c r="G471" i="1"/>
  <c r="G470" i="1"/>
  <c r="G469" i="1"/>
  <c r="G468" i="1"/>
  <c r="G467" i="1"/>
  <c r="G466" i="1"/>
  <c r="G459" i="1"/>
  <c r="G456" i="1"/>
  <c r="G455" i="1"/>
  <c r="G454" i="1"/>
  <c r="G453" i="1"/>
  <c r="G452" i="1"/>
  <c r="G451" i="1"/>
  <c r="G450" i="1"/>
  <c r="G449" i="1"/>
  <c r="G446" i="1"/>
  <c r="G445" i="1"/>
  <c r="G444" i="1"/>
  <c r="G443" i="1"/>
  <c r="G442" i="1"/>
  <c r="G441" i="1"/>
  <c r="G440" i="1"/>
  <c r="G439" i="1"/>
  <c r="G437" i="1"/>
  <c r="G436" i="1"/>
  <c r="G435" i="1"/>
  <c r="G434" i="1"/>
  <c r="G433" i="1"/>
  <c r="G432" i="1"/>
  <c r="G431" i="1"/>
  <c r="G430" i="1"/>
  <c r="G429" i="1"/>
  <c r="G424" i="1"/>
  <c r="G423" i="1"/>
  <c r="G422" i="1"/>
  <c r="G421" i="1"/>
  <c r="G420" i="1"/>
  <c r="G419" i="1"/>
  <c r="G418" i="1"/>
  <c r="G417" i="1"/>
  <c r="G416" i="1"/>
  <c r="G412" i="1"/>
  <c r="G411" i="1"/>
  <c r="G410" i="1"/>
  <c r="G409" i="1"/>
  <c r="G408" i="1"/>
  <c r="G407" i="1"/>
  <c r="G406" i="1"/>
  <c r="G403" i="1"/>
  <c r="G402" i="1"/>
  <c r="G401" i="1"/>
  <c r="G400" i="1"/>
  <c r="G399" i="1"/>
  <c r="G398" i="1"/>
  <c r="G397" i="1"/>
  <c r="G396" i="1"/>
  <c r="G390" i="1"/>
  <c r="G389" i="1"/>
  <c r="G388" i="1"/>
  <c r="G387" i="1"/>
  <c r="G386" i="1"/>
  <c r="G385" i="1"/>
  <c r="G384" i="1"/>
  <c r="G382" i="1"/>
  <c r="G381" i="1"/>
  <c r="G380" i="1"/>
  <c r="G379" i="1"/>
  <c r="G378" i="1"/>
  <c r="G377" i="1"/>
  <c r="G376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5" i="1"/>
  <c r="G294" i="1"/>
  <c r="G293" i="1"/>
  <c r="G292" i="1"/>
  <c r="G291" i="1"/>
  <c r="G290" i="1"/>
  <c r="G289" i="1"/>
  <c r="G288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H6" i="1" l="1"/>
  <c r="AI474" i="1" l="1"/>
  <c r="AI473" i="1"/>
  <c r="AH474" i="1"/>
  <c r="AH473" i="1"/>
  <c r="AG474" i="1"/>
  <c r="AG473" i="1"/>
  <c r="AG450" i="1"/>
  <c r="AH450" i="1"/>
  <c r="AI450" i="1"/>
  <c r="AG451" i="1"/>
  <c r="AH451" i="1"/>
  <c r="AI451" i="1"/>
  <c r="AG452" i="1"/>
  <c r="AH452" i="1"/>
  <c r="AI452" i="1"/>
  <c r="AG453" i="1"/>
  <c r="AH453" i="1"/>
  <c r="AI453" i="1"/>
  <c r="AG454" i="1"/>
  <c r="AH454" i="1"/>
  <c r="AI454" i="1"/>
  <c r="AG455" i="1"/>
  <c r="AH455" i="1"/>
  <c r="AI455" i="1"/>
  <c r="AG456" i="1"/>
  <c r="AH456" i="1"/>
  <c r="AI456" i="1"/>
  <c r="AG457" i="1"/>
  <c r="AH457" i="1"/>
  <c r="AI457" i="1"/>
  <c r="AI449" i="1"/>
  <c r="AH449" i="1"/>
  <c r="AG449" i="1"/>
  <c r="AE474" i="1"/>
  <c r="AD474" i="1"/>
  <c r="AB474" i="1"/>
  <c r="AA474" i="1"/>
  <c r="Z474" i="1"/>
  <c r="Y474" i="1"/>
  <c r="X474" i="1"/>
  <c r="W474" i="1"/>
  <c r="W473" i="1"/>
  <c r="AE473" i="1"/>
  <c r="AD473" i="1"/>
  <c r="AB473" i="1"/>
  <c r="AA473" i="1"/>
  <c r="Z473" i="1"/>
  <c r="Y473" i="1"/>
  <c r="X473" i="1"/>
  <c r="W457" i="1"/>
  <c r="W450" i="1"/>
  <c r="X450" i="1"/>
  <c r="Y450" i="1"/>
  <c r="Z450" i="1"/>
  <c r="W451" i="1"/>
  <c r="X451" i="1"/>
  <c r="Y451" i="1"/>
  <c r="Z451" i="1"/>
  <c r="W452" i="1"/>
  <c r="X452" i="1"/>
  <c r="Y452" i="1"/>
  <c r="Z452" i="1"/>
  <c r="W453" i="1"/>
  <c r="X453" i="1"/>
  <c r="Y453" i="1"/>
  <c r="Z453" i="1"/>
  <c r="W454" i="1"/>
  <c r="X454" i="1"/>
  <c r="Y454" i="1"/>
  <c r="Z454" i="1"/>
  <c r="W455" i="1"/>
  <c r="X455" i="1"/>
  <c r="Y455" i="1"/>
  <c r="Z455" i="1"/>
  <c r="X456" i="1"/>
  <c r="Y456" i="1"/>
  <c r="Z456" i="1"/>
  <c r="AA450" i="1"/>
  <c r="AB450" i="1"/>
  <c r="AD450" i="1"/>
  <c r="AE450" i="1"/>
  <c r="AA451" i="1"/>
  <c r="AB451" i="1"/>
  <c r="AD451" i="1"/>
  <c r="AE451" i="1"/>
  <c r="AA452" i="1"/>
  <c r="AB452" i="1"/>
  <c r="AD452" i="1"/>
  <c r="AE452" i="1"/>
  <c r="AA453" i="1"/>
  <c r="AB453" i="1"/>
  <c r="AD453" i="1"/>
  <c r="AE453" i="1"/>
  <c r="AA454" i="1"/>
  <c r="AB454" i="1"/>
  <c r="AD454" i="1"/>
  <c r="AE454" i="1"/>
  <c r="AA455" i="1"/>
  <c r="AB455" i="1"/>
  <c r="AD455" i="1"/>
  <c r="AE455" i="1"/>
  <c r="AA456" i="1"/>
  <c r="AB456" i="1"/>
  <c r="AD456" i="1"/>
  <c r="AE456" i="1"/>
  <c r="AA457" i="1"/>
  <c r="AB457" i="1"/>
  <c r="AD457" i="1"/>
  <c r="AE457" i="1"/>
  <c r="AE449" i="1"/>
  <c r="AD449" i="1"/>
  <c r="AB449" i="1"/>
  <c r="AA449" i="1"/>
  <c r="Z449" i="1"/>
  <c r="Y449" i="1"/>
  <c r="X449" i="1"/>
  <c r="W449" i="1"/>
  <c r="P474" i="1"/>
  <c r="Q474" i="1"/>
  <c r="R474" i="1"/>
  <c r="S474" i="1"/>
  <c r="T474" i="1"/>
  <c r="U474" i="1"/>
  <c r="U473" i="1"/>
  <c r="T473" i="1"/>
  <c r="S473" i="1"/>
  <c r="R473" i="1"/>
  <c r="Q473" i="1"/>
  <c r="P473" i="1"/>
  <c r="O474" i="1"/>
  <c r="O473" i="1"/>
  <c r="T450" i="1"/>
  <c r="U450" i="1"/>
  <c r="T451" i="1"/>
  <c r="U451" i="1"/>
  <c r="T452" i="1"/>
  <c r="U452" i="1"/>
  <c r="T453" i="1"/>
  <c r="U453" i="1"/>
  <c r="T454" i="1"/>
  <c r="U454" i="1"/>
  <c r="T455" i="1"/>
  <c r="U455" i="1"/>
  <c r="T457" i="1"/>
  <c r="U457" i="1"/>
  <c r="U449" i="1"/>
  <c r="T449" i="1"/>
  <c r="S450" i="1"/>
  <c r="S451" i="1"/>
  <c r="S452" i="1"/>
  <c r="S453" i="1"/>
  <c r="S454" i="1"/>
  <c r="S455" i="1"/>
  <c r="S456" i="1"/>
  <c r="S457" i="1"/>
  <c r="S449" i="1"/>
  <c r="R450" i="1"/>
  <c r="R451" i="1"/>
  <c r="R452" i="1"/>
  <c r="R453" i="1"/>
  <c r="R454" i="1"/>
  <c r="R455" i="1"/>
  <c r="R457" i="1"/>
  <c r="R449" i="1"/>
  <c r="Q450" i="1"/>
  <c r="Q451" i="1"/>
  <c r="Q452" i="1"/>
  <c r="Q453" i="1"/>
  <c r="Q454" i="1"/>
  <c r="Q455" i="1"/>
  <c r="Q456" i="1"/>
  <c r="Q449" i="1"/>
  <c r="P450" i="1"/>
  <c r="P451" i="1"/>
  <c r="P452" i="1"/>
  <c r="P453" i="1"/>
  <c r="P454" i="1"/>
  <c r="P455" i="1"/>
  <c r="P449" i="1"/>
  <c r="O450" i="1"/>
  <c r="O451" i="1"/>
  <c r="O452" i="1"/>
  <c r="O453" i="1"/>
  <c r="O454" i="1"/>
  <c r="O455" i="1"/>
  <c r="O457" i="1"/>
  <c r="O449" i="1"/>
  <c r="AG417" i="1"/>
  <c r="AH417" i="1"/>
  <c r="AI417" i="1"/>
  <c r="AG418" i="1"/>
  <c r="AH418" i="1"/>
  <c r="AI418" i="1"/>
  <c r="AG419" i="1"/>
  <c r="AH419" i="1"/>
  <c r="AI419" i="1"/>
  <c r="AG420" i="1"/>
  <c r="AH420" i="1"/>
  <c r="AI420" i="1"/>
  <c r="AG421" i="1"/>
  <c r="AH421" i="1"/>
  <c r="AI421" i="1"/>
  <c r="AG422" i="1"/>
  <c r="AH422" i="1"/>
  <c r="AI422" i="1"/>
  <c r="AG423" i="1"/>
  <c r="AH423" i="1"/>
  <c r="AI423" i="1"/>
  <c r="AG424" i="1"/>
  <c r="AH424" i="1"/>
  <c r="AI424" i="1"/>
  <c r="AG425" i="1"/>
  <c r="AH425" i="1"/>
  <c r="AI425" i="1"/>
  <c r="AG426" i="1"/>
  <c r="AI426" i="1"/>
  <c r="AH427" i="1"/>
  <c r="AI427" i="1"/>
  <c r="AI416" i="1"/>
  <c r="AH416" i="1"/>
  <c r="AG416" i="1"/>
  <c r="AE417" i="1"/>
  <c r="AE418" i="1"/>
  <c r="AE419" i="1"/>
  <c r="AE420" i="1"/>
  <c r="AE421" i="1"/>
  <c r="AE422" i="1"/>
  <c r="AE424" i="1"/>
  <c r="AE425" i="1"/>
  <c r="AE427" i="1"/>
  <c r="AE416" i="1"/>
  <c r="AD417" i="1"/>
  <c r="AD418" i="1"/>
  <c r="AD419" i="1"/>
  <c r="AD420" i="1"/>
  <c r="AD421" i="1"/>
  <c r="AD422" i="1"/>
  <c r="AD423" i="1"/>
  <c r="AD424" i="1"/>
  <c r="AD425" i="1"/>
  <c r="AD426" i="1"/>
  <c r="AD416" i="1"/>
  <c r="AB417" i="1"/>
  <c r="AB418" i="1"/>
  <c r="AB419" i="1"/>
  <c r="AB420" i="1"/>
  <c r="AB421" i="1"/>
  <c r="AB422" i="1"/>
  <c r="AB423" i="1"/>
  <c r="AB424" i="1"/>
  <c r="AB416" i="1"/>
  <c r="AA417" i="1"/>
  <c r="AA418" i="1"/>
  <c r="AA419" i="1"/>
  <c r="AA420" i="1"/>
  <c r="AA421" i="1"/>
  <c r="AA422" i="1"/>
  <c r="AA423" i="1"/>
  <c r="AA424" i="1"/>
  <c r="AA426" i="1"/>
  <c r="AA427" i="1"/>
  <c r="AA416" i="1"/>
  <c r="Z417" i="1"/>
  <c r="Z418" i="1"/>
  <c r="Z419" i="1"/>
  <c r="Z420" i="1"/>
  <c r="Z421" i="1"/>
  <c r="Z422" i="1"/>
  <c r="Z423" i="1"/>
  <c r="Z424" i="1"/>
  <c r="Z425" i="1"/>
  <c r="Z416" i="1"/>
  <c r="Y417" i="1"/>
  <c r="Y418" i="1"/>
  <c r="Y419" i="1"/>
  <c r="Y420" i="1"/>
  <c r="Y421" i="1"/>
  <c r="Y422" i="1"/>
  <c r="Y423" i="1"/>
  <c r="Y424" i="1"/>
  <c r="Y425" i="1"/>
  <c r="Y416" i="1"/>
  <c r="X417" i="1"/>
  <c r="X418" i="1"/>
  <c r="X419" i="1"/>
  <c r="X420" i="1"/>
  <c r="X421" i="1"/>
  <c r="X422" i="1"/>
  <c r="X423" i="1"/>
  <c r="X416" i="1"/>
  <c r="W417" i="1"/>
  <c r="W418" i="1"/>
  <c r="W419" i="1"/>
  <c r="W420" i="1"/>
  <c r="W421" i="1"/>
  <c r="W422" i="1"/>
  <c r="W423" i="1"/>
  <c r="W425" i="1"/>
  <c r="W426" i="1"/>
  <c r="W427" i="1"/>
  <c r="W416" i="1"/>
  <c r="S417" i="1"/>
  <c r="S418" i="1"/>
  <c r="S419" i="1"/>
  <c r="S420" i="1"/>
  <c r="S421" i="1"/>
  <c r="S422" i="1"/>
  <c r="S423" i="1"/>
  <c r="S424" i="1"/>
  <c r="S426" i="1"/>
  <c r="S427" i="1"/>
  <c r="S416" i="1"/>
  <c r="R417" i="1"/>
  <c r="R418" i="1"/>
  <c r="R419" i="1"/>
  <c r="R420" i="1"/>
  <c r="R421" i="1"/>
  <c r="R422" i="1"/>
  <c r="R423" i="1"/>
  <c r="R424" i="1"/>
  <c r="R426" i="1"/>
  <c r="R416" i="1"/>
  <c r="Q417" i="1"/>
  <c r="Q418" i="1"/>
  <c r="Q419" i="1"/>
  <c r="Q420" i="1"/>
  <c r="Q421" i="1"/>
  <c r="Q422" i="1"/>
  <c r="Q423" i="1"/>
  <c r="Q424" i="1"/>
  <c r="Q425" i="1"/>
  <c r="Q416" i="1"/>
  <c r="P417" i="1"/>
  <c r="P418" i="1"/>
  <c r="P419" i="1"/>
  <c r="P420" i="1"/>
  <c r="P421" i="1"/>
  <c r="P422" i="1"/>
  <c r="P423" i="1"/>
  <c r="P424" i="1"/>
  <c r="P425" i="1"/>
  <c r="P427" i="1"/>
  <c r="P416" i="1"/>
  <c r="O417" i="1"/>
  <c r="O418" i="1"/>
  <c r="O419" i="1"/>
  <c r="O420" i="1"/>
  <c r="O421" i="1"/>
  <c r="O422" i="1"/>
  <c r="O423" i="1"/>
  <c r="O424" i="1"/>
  <c r="O425" i="1"/>
  <c r="O426" i="1"/>
  <c r="O427" i="1"/>
  <c r="O416" i="1"/>
  <c r="W393" i="1"/>
  <c r="X393" i="1"/>
  <c r="Y393" i="1"/>
  <c r="Z393" i="1"/>
  <c r="AA393" i="1"/>
  <c r="W394" i="1"/>
  <c r="X394" i="1"/>
  <c r="Y394" i="1"/>
  <c r="Z394" i="1"/>
  <c r="AA394" i="1"/>
  <c r="AB393" i="1"/>
  <c r="AD393" i="1"/>
  <c r="AE393" i="1"/>
  <c r="AG393" i="1"/>
  <c r="AH393" i="1"/>
  <c r="AI393" i="1"/>
  <c r="AB394" i="1"/>
  <c r="AD394" i="1"/>
  <c r="AE394" i="1"/>
  <c r="AG394" i="1"/>
  <c r="AH394" i="1"/>
  <c r="AI394" i="1"/>
  <c r="AI392" i="1"/>
  <c r="AH392" i="1"/>
  <c r="AG392" i="1"/>
  <c r="AE392" i="1"/>
  <c r="AD392" i="1"/>
  <c r="AB392" i="1"/>
  <c r="AA392" i="1"/>
  <c r="Z392" i="1"/>
  <c r="Y392" i="1"/>
  <c r="X392" i="1"/>
  <c r="W392" i="1"/>
  <c r="T393" i="1"/>
  <c r="U393" i="1"/>
  <c r="T394" i="1"/>
  <c r="U394" i="1"/>
  <c r="U392" i="1"/>
  <c r="T392" i="1"/>
  <c r="O393" i="1"/>
  <c r="P393" i="1"/>
  <c r="Q393" i="1"/>
  <c r="R393" i="1"/>
  <c r="S393" i="1"/>
  <c r="O394" i="1"/>
  <c r="P394" i="1"/>
  <c r="Q394" i="1"/>
  <c r="R394" i="1"/>
  <c r="S394" i="1"/>
  <c r="S392" i="1"/>
  <c r="R392" i="1"/>
  <c r="Q392" i="1"/>
  <c r="P392" i="1"/>
  <c r="O392" i="1"/>
  <c r="Q385" i="1"/>
  <c r="Q386" i="1"/>
  <c r="Q387" i="1"/>
  <c r="Q389" i="1"/>
  <c r="Q384" i="1"/>
  <c r="H467" i="1"/>
  <c r="I467" i="1"/>
  <c r="J467" i="1"/>
  <c r="K467" i="1"/>
  <c r="L467" i="1"/>
  <c r="H468" i="1"/>
  <c r="I468" i="1"/>
  <c r="J468" i="1"/>
  <c r="K468" i="1"/>
  <c r="L468" i="1"/>
  <c r="H469" i="1"/>
  <c r="I469" i="1"/>
  <c r="J469" i="1"/>
  <c r="K469" i="1"/>
  <c r="L469" i="1"/>
  <c r="H470" i="1"/>
  <c r="I470" i="1"/>
  <c r="J470" i="1"/>
  <c r="K470" i="1"/>
  <c r="L470" i="1"/>
  <c r="H471" i="1"/>
  <c r="I471" i="1"/>
  <c r="J471" i="1"/>
  <c r="K471" i="1"/>
  <c r="L471" i="1"/>
  <c r="L466" i="1"/>
  <c r="K466" i="1"/>
  <c r="J466" i="1"/>
  <c r="I466" i="1"/>
  <c r="H466" i="1"/>
  <c r="H460" i="1"/>
  <c r="I460" i="1"/>
  <c r="J460" i="1"/>
  <c r="K460" i="1"/>
  <c r="L460" i="1"/>
  <c r="H461" i="1"/>
  <c r="I461" i="1"/>
  <c r="J461" i="1"/>
  <c r="K461" i="1"/>
  <c r="L461" i="1"/>
  <c r="H462" i="1"/>
  <c r="I462" i="1"/>
  <c r="J462" i="1"/>
  <c r="K462" i="1"/>
  <c r="L462" i="1"/>
  <c r="H463" i="1"/>
  <c r="I463" i="1"/>
  <c r="J463" i="1"/>
  <c r="K463" i="1"/>
  <c r="L463" i="1"/>
  <c r="H464" i="1"/>
  <c r="I464" i="1"/>
  <c r="J464" i="1"/>
  <c r="K464" i="1"/>
  <c r="L464" i="1"/>
  <c r="L459" i="1"/>
  <c r="K459" i="1"/>
  <c r="J459" i="1"/>
  <c r="I459" i="1"/>
  <c r="H459" i="1"/>
  <c r="H474" i="1"/>
  <c r="I474" i="1"/>
  <c r="J474" i="1"/>
  <c r="K474" i="1"/>
  <c r="L474" i="1"/>
  <c r="L473" i="1"/>
  <c r="K473" i="1"/>
  <c r="J473" i="1"/>
  <c r="I473" i="1"/>
  <c r="H473" i="1"/>
  <c r="H450" i="1"/>
  <c r="I450" i="1"/>
  <c r="J450" i="1"/>
  <c r="K450" i="1"/>
  <c r="L450" i="1"/>
  <c r="H451" i="1"/>
  <c r="I451" i="1"/>
  <c r="J451" i="1"/>
  <c r="K451" i="1"/>
  <c r="L451" i="1"/>
  <c r="H452" i="1"/>
  <c r="I452" i="1"/>
  <c r="J452" i="1"/>
  <c r="K452" i="1"/>
  <c r="L452" i="1"/>
  <c r="H453" i="1"/>
  <c r="I453" i="1"/>
  <c r="J453" i="1"/>
  <c r="K453" i="1"/>
  <c r="L453" i="1"/>
  <c r="H454" i="1"/>
  <c r="I454" i="1"/>
  <c r="J454" i="1"/>
  <c r="K454" i="1"/>
  <c r="L454" i="1"/>
  <c r="H455" i="1"/>
  <c r="I455" i="1"/>
  <c r="J455" i="1"/>
  <c r="K455" i="1"/>
  <c r="L455" i="1"/>
  <c r="H456" i="1"/>
  <c r="I456" i="1"/>
  <c r="J456" i="1"/>
  <c r="K456" i="1"/>
  <c r="L456" i="1"/>
  <c r="H457" i="1"/>
  <c r="I457" i="1"/>
  <c r="J457" i="1"/>
  <c r="K457" i="1"/>
  <c r="L457" i="1"/>
  <c r="L449" i="1"/>
  <c r="K449" i="1"/>
  <c r="J449" i="1"/>
  <c r="I449" i="1"/>
  <c r="H449" i="1"/>
  <c r="I427" i="1"/>
  <c r="J427" i="1"/>
  <c r="K427" i="1"/>
  <c r="L427" i="1"/>
  <c r="I417" i="1"/>
  <c r="J417" i="1"/>
  <c r="K417" i="1"/>
  <c r="L417" i="1"/>
  <c r="I418" i="1"/>
  <c r="J418" i="1"/>
  <c r="K418" i="1"/>
  <c r="L418" i="1"/>
  <c r="I419" i="1"/>
  <c r="J419" i="1"/>
  <c r="K419" i="1"/>
  <c r="L419" i="1"/>
  <c r="I420" i="1"/>
  <c r="J420" i="1"/>
  <c r="K420" i="1"/>
  <c r="L420" i="1"/>
  <c r="I421" i="1"/>
  <c r="J421" i="1"/>
  <c r="K421" i="1"/>
  <c r="L421" i="1"/>
  <c r="I422" i="1"/>
  <c r="J422" i="1"/>
  <c r="K422" i="1"/>
  <c r="L422" i="1"/>
  <c r="I423" i="1"/>
  <c r="J423" i="1"/>
  <c r="K423" i="1"/>
  <c r="L423" i="1"/>
  <c r="I424" i="1"/>
  <c r="J424" i="1"/>
  <c r="K424" i="1"/>
  <c r="L424" i="1"/>
  <c r="I425" i="1"/>
  <c r="J425" i="1"/>
  <c r="K425" i="1"/>
  <c r="L425" i="1"/>
  <c r="I426" i="1"/>
  <c r="J426" i="1"/>
  <c r="K426" i="1"/>
  <c r="L426" i="1"/>
  <c r="L416" i="1"/>
  <c r="K416" i="1"/>
  <c r="J416" i="1"/>
  <c r="I416" i="1"/>
  <c r="H417" i="1"/>
  <c r="H418" i="1"/>
  <c r="H419" i="1"/>
  <c r="H420" i="1"/>
  <c r="H421" i="1"/>
  <c r="H422" i="1"/>
  <c r="H423" i="1"/>
  <c r="H424" i="1"/>
  <c r="H425" i="1"/>
  <c r="H426" i="1"/>
  <c r="H427" i="1"/>
  <c r="H416" i="1"/>
  <c r="H440" i="1"/>
  <c r="I440" i="1"/>
  <c r="J440" i="1"/>
  <c r="K440" i="1"/>
  <c r="L440" i="1"/>
  <c r="H441" i="1"/>
  <c r="I441" i="1"/>
  <c r="J441" i="1"/>
  <c r="K441" i="1"/>
  <c r="L441" i="1"/>
  <c r="H442" i="1"/>
  <c r="I442" i="1"/>
  <c r="J442" i="1"/>
  <c r="K442" i="1"/>
  <c r="L442" i="1"/>
  <c r="H443" i="1"/>
  <c r="I443" i="1"/>
  <c r="J443" i="1"/>
  <c r="K443" i="1"/>
  <c r="L443" i="1"/>
  <c r="H444" i="1"/>
  <c r="I444" i="1"/>
  <c r="J444" i="1"/>
  <c r="K444" i="1"/>
  <c r="L444" i="1"/>
  <c r="H445" i="1"/>
  <c r="I445" i="1"/>
  <c r="J445" i="1"/>
  <c r="K445" i="1"/>
  <c r="L445" i="1"/>
  <c r="I446" i="1"/>
  <c r="J446" i="1"/>
  <c r="K446" i="1"/>
  <c r="L446" i="1"/>
  <c r="I447" i="1"/>
  <c r="K447" i="1"/>
  <c r="L447" i="1"/>
  <c r="L439" i="1"/>
  <c r="K439" i="1"/>
  <c r="J439" i="1"/>
  <c r="I439" i="1"/>
  <c r="H439" i="1"/>
  <c r="H430" i="1"/>
  <c r="I430" i="1"/>
  <c r="J430" i="1"/>
  <c r="K430" i="1"/>
  <c r="L430" i="1"/>
  <c r="H431" i="1"/>
  <c r="I431" i="1"/>
  <c r="J431" i="1"/>
  <c r="K431" i="1"/>
  <c r="L431" i="1"/>
  <c r="H432" i="1"/>
  <c r="I432" i="1"/>
  <c r="J432" i="1"/>
  <c r="K432" i="1"/>
  <c r="L432" i="1"/>
  <c r="H433" i="1"/>
  <c r="I433" i="1"/>
  <c r="J433" i="1"/>
  <c r="K433" i="1"/>
  <c r="L433" i="1"/>
  <c r="H434" i="1"/>
  <c r="I434" i="1"/>
  <c r="J434" i="1"/>
  <c r="K434" i="1"/>
  <c r="L434" i="1"/>
  <c r="H435" i="1"/>
  <c r="I435" i="1"/>
  <c r="J435" i="1"/>
  <c r="K435" i="1"/>
  <c r="L435" i="1"/>
  <c r="K436" i="1"/>
  <c r="L436" i="1"/>
  <c r="K437" i="1"/>
  <c r="L437" i="1"/>
  <c r="L429" i="1"/>
  <c r="K429" i="1"/>
  <c r="J429" i="1"/>
  <c r="I429" i="1"/>
  <c r="H429" i="1"/>
  <c r="I407" i="1"/>
  <c r="J407" i="1"/>
  <c r="K407" i="1"/>
  <c r="L407" i="1"/>
  <c r="I408" i="1"/>
  <c r="J408" i="1"/>
  <c r="K408" i="1"/>
  <c r="L408" i="1"/>
  <c r="I409" i="1"/>
  <c r="J409" i="1"/>
  <c r="K409" i="1"/>
  <c r="L409" i="1"/>
  <c r="I410" i="1"/>
  <c r="J410" i="1"/>
  <c r="K410" i="1"/>
  <c r="L410" i="1"/>
  <c r="I411" i="1"/>
  <c r="J411" i="1"/>
  <c r="K411" i="1"/>
  <c r="L411" i="1"/>
  <c r="I412" i="1"/>
  <c r="J412" i="1"/>
  <c r="K412" i="1"/>
  <c r="L412" i="1"/>
  <c r="I413" i="1"/>
  <c r="J413" i="1"/>
  <c r="K413" i="1"/>
  <c r="L413" i="1"/>
  <c r="I414" i="1"/>
  <c r="J414" i="1"/>
  <c r="K414" i="1"/>
  <c r="L414" i="1"/>
  <c r="L406" i="1"/>
  <c r="K406" i="1"/>
  <c r="J406" i="1"/>
  <c r="I406" i="1"/>
  <c r="H407" i="1"/>
  <c r="H408" i="1"/>
  <c r="H409" i="1"/>
  <c r="H410" i="1"/>
  <c r="H411" i="1"/>
  <c r="H412" i="1"/>
  <c r="H413" i="1"/>
  <c r="H406" i="1"/>
  <c r="H397" i="1"/>
  <c r="I397" i="1"/>
  <c r="J397" i="1"/>
  <c r="K397" i="1"/>
  <c r="L397" i="1"/>
  <c r="H398" i="1"/>
  <c r="I398" i="1"/>
  <c r="J398" i="1"/>
  <c r="K398" i="1"/>
  <c r="L398" i="1"/>
  <c r="H399" i="1"/>
  <c r="I399" i="1"/>
  <c r="J399" i="1"/>
  <c r="K399" i="1"/>
  <c r="L399" i="1"/>
  <c r="H400" i="1"/>
  <c r="I400" i="1"/>
  <c r="J400" i="1"/>
  <c r="K400" i="1"/>
  <c r="L400" i="1"/>
  <c r="H401" i="1"/>
  <c r="I401" i="1"/>
  <c r="J401" i="1"/>
  <c r="K401" i="1"/>
  <c r="L401" i="1"/>
  <c r="H402" i="1"/>
  <c r="I402" i="1"/>
  <c r="J402" i="1"/>
  <c r="K402" i="1"/>
  <c r="L402" i="1"/>
  <c r="H403" i="1"/>
  <c r="I403" i="1"/>
  <c r="J403" i="1"/>
  <c r="K403" i="1"/>
  <c r="L403" i="1"/>
  <c r="H404" i="1"/>
  <c r="I404" i="1"/>
  <c r="J404" i="1"/>
  <c r="K404" i="1"/>
  <c r="L404" i="1"/>
  <c r="L396" i="1"/>
  <c r="K396" i="1"/>
  <c r="J396" i="1"/>
  <c r="I396" i="1"/>
  <c r="H396" i="1"/>
  <c r="K393" i="1"/>
  <c r="L393" i="1"/>
  <c r="K394" i="1"/>
  <c r="L394" i="1"/>
  <c r="L392" i="1"/>
  <c r="K392" i="1"/>
  <c r="H393" i="1"/>
  <c r="I393" i="1"/>
  <c r="J393" i="1"/>
  <c r="H394" i="1"/>
  <c r="I394" i="1"/>
  <c r="J394" i="1"/>
  <c r="J392" i="1"/>
  <c r="I392" i="1"/>
  <c r="H392" i="1"/>
  <c r="H385" i="1"/>
  <c r="I385" i="1"/>
  <c r="J385" i="1"/>
  <c r="K385" i="1"/>
  <c r="L385" i="1"/>
  <c r="H386" i="1"/>
  <c r="I386" i="1"/>
  <c r="J386" i="1"/>
  <c r="K386" i="1"/>
  <c r="L386" i="1"/>
  <c r="H387" i="1"/>
  <c r="I387" i="1"/>
  <c r="J387" i="1"/>
  <c r="K387" i="1"/>
  <c r="L387" i="1"/>
  <c r="H388" i="1"/>
  <c r="I388" i="1"/>
  <c r="J388" i="1"/>
  <c r="K388" i="1"/>
  <c r="L388" i="1"/>
  <c r="H389" i="1"/>
  <c r="I389" i="1"/>
  <c r="J389" i="1"/>
  <c r="K389" i="1"/>
  <c r="L389" i="1"/>
  <c r="H390" i="1"/>
  <c r="I390" i="1"/>
  <c r="J390" i="1"/>
  <c r="K390" i="1"/>
  <c r="L390" i="1"/>
  <c r="L384" i="1"/>
  <c r="K384" i="1"/>
  <c r="J384" i="1"/>
  <c r="I384" i="1"/>
  <c r="H384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76" i="1"/>
  <c r="L376" i="1"/>
  <c r="H377" i="1"/>
  <c r="I377" i="1"/>
  <c r="J377" i="1"/>
  <c r="H378" i="1"/>
  <c r="I378" i="1"/>
  <c r="J378" i="1"/>
  <c r="H379" i="1"/>
  <c r="I379" i="1"/>
  <c r="J379" i="1"/>
  <c r="H380" i="1"/>
  <c r="I380" i="1"/>
  <c r="J380" i="1"/>
  <c r="H381" i="1"/>
  <c r="I381" i="1"/>
  <c r="J381" i="1"/>
  <c r="H382" i="1"/>
  <c r="I382" i="1"/>
  <c r="J382" i="1"/>
  <c r="J376" i="1"/>
  <c r="I376" i="1"/>
  <c r="H376" i="1"/>
  <c r="AA298" i="1"/>
  <c r="AB298" i="1"/>
  <c r="AD298" i="1"/>
  <c r="AE298" i="1"/>
  <c r="AG298" i="1"/>
  <c r="AH298" i="1"/>
  <c r="AI298" i="1"/>
  <c r="AA299" i="1"/>
  <c r="AB299" i="1"/>
  <c r="AD299" i="1"/>
  <c r="AE299" i="1"/>
  <c r="AG299" i="1"/>
  <c r="AH299" i="1"/>
  <c r="AI299" i="1"/>
  <c r="AA300" i="1"/>
  <c r="AB300" i="1"/>
  <c r="AD300" i="1"/>
  <c r="AE300" i="1"/>
  <c r="AG300" i="1"/>
  <c r="AH300" i="1"/>
  <c r="AI300" i="1"/>
  <c r="AA301" i="1"/>
  <c r="AB301" i="1"/>
  <c r="AD301" i="1"/>
  <c r="AE301" i="1"/>
  <c r="AG301" i="1"/>
  <c r="AH301" i="1"/>
  <c r="AI301" i="1"/>
  <c r="AA302" i="1"/>
  <c r="AB302" i="1"/>
  <c r="AD302" i="1"/>
  <c r="AE302" i="1"/>
  <c r="AG302" i="1"/>
  <c r="AH302" i="1"/>
  <c r="AI302" i="1"/>
  <c r="AA303" i="1"/>
  <c r="AB303" i="1"/>
  <c r="AD303" i="1"/>
  <c r="AE303" i="1"/>
  <c r="AG303" i="1"/>
  <c r="AH303" i="1"/>
  <c r="AI303" i="1"/>
  <c r="AA304" i="1"/>
  <c r="AB304" i="1"/>
  <c r="AD304" i="1"/>
  <c r="AE304" i="1"/>
  <c r="AG304" i="1"/>
  <c r="AH304" i="1"/>
  <c r="AI304" i="1"/>
  <c r="AA305" i="1"/>
  <c r="AB305" i="1"/>
  <c r="AD305" i="1"/>
  <c r="AE305" i="1"/>
  <c r="AG305" i="1"/>
  <c r="AH305" i="1"/>
  <c r="AI305" i="1"/>
  <c r="AA306" i="1"/>
  <c r="AB306" i="1"/>
  <c r="AD306" i="1"/>
  <c r="AE306" i="1"/>
  <c r="AG306" i="1"/>
  <c r="AH306" i="1"/>
  <c r="AI306" i="1"/>
  <c r="AA307" i="1"/>
  <c r="AB307" i="1"/>
  <c r="AD307" i="1"/>
  <c r="AE307" i="1"/>
  <c r="AG307" i="1"/>
  <c r="AH307" i="1"/>
  <c r="AI307" i="1"/>
  <c r="AA308" i="1"/>
  <c r="AB308" i="1"/>
  <c r="AD308" i="1"/>
  <c r="AE308" i="1"/>
  <c r="AG308" i="1"/>
  <c r="AH308" i="1"/>
  <c r="AI308" i="1"/>
  <c r="AA309" i="1"/>
  <c r="AB309" i="1"/>
  <c r="AD309" i="1"/>
  <c r="AE309" i="1"/>
  <c r="AG309" i="1"/>
  <c r="AH309" i="1"/>
  <c r="AI309" i="1"/>
  <c r="AA310" i="1"/>
  <c r="AB310" i="1"/>
  <c r="AD310" i="1"/>
  <c r="AE310" i="1"/>
  <c r="AG310" i="1"/>
  <c r="AH310" i="1"/>
  <c r="AI310" i="1"/>
  <c r="AA311" i="1"/>
  <c r="AB311" i="1"/>
  <c r="AD311" i="1"/>
  <c r="AE311" i="1"/>
  <c r="AG311" i="1"/>
  <c r="AH311" i="1"/>
  <c r="AI311" i="1"/>
  <c r="AA312" i="1"/>
  <c r="AB312" i="1"/>
  <c r="AD312" i="1"/>
  <c r="AE312" i="1"/>
  <c r="AG312" i="1"/>
  <c r="AH312" i="1"/>
  <c r="AI312" i="1"/>
  <c r="AA313" i="1"/>
  <c r="AB313" i="1"/>
  <c r="AD313" i="1"/>
  <c r="AE313" i="1"/>
  <c r="AG313" i="1"/>
  <c r="AH313" i="1"/>
  <c r="AI313" i="1"/>
  <c r="AA314" i="1"/>
  <c r="AB314" i="1"/>
  <c r="AD314" i="1"/>
  <c r="AE314" i="1"/>
  <c r="AG314" i="1"/>
  <c r="AH314" i="1"/>
  <c r="AI314" i="1"/>
  <c r="AA315" i="1"/>
  <c r="AB315" i="1"/>
  <c r="AD315" i="1"/>
  <c r="AE315" i="1"/>
  <c r="AG315" i="1"/>
  <c r="AH315" i="1"/>
  <c r="AI315" i="1"/>
  <c r="AA316" i="1"/>
  <c r="AB316" i="1"/>
  <c r="AD316" i="1"/>
  <c r="AE316" i="1"/>
  <c r="AG316" i="1"/>
  <c r="AH316" i="1"/>
  <c r="AI316" i="1"/>
  <c r="AA317" i="1"/>
  <c r="AB317" i="1"/>
  <c r="AD317" i="1"/>
  <c r="AE317" i="1"/>
  <c r="AG317" i="1"/>
  <c r="AH317" i="1"/>
  <c r="AI317" i="1"/>
  <c r="AA318" i="1"/>
  <c r="AB318" i="1"/>
  <c r="AD318" i="1"/>
  <c r="AE318" i="1"/>
  <c r="AG318" i="1"/>
  <c r="AH318" i="1"/>
  <c r="AI318" i="1"/>
  <c r="AA319" i="1"/>
  <c r="AB319" i="1"/>
  <c r="AD319" i="1"/>
  <c r="AE319" i="1"/>
  <c r="AG319" i="1"/>
  <c r="AH319" i="1"/>
  <c r="AI319" i="1"/>
  <c r="AA320" i="1"/>
  <c r="AB320" i="1"/>
  <c r="AD320" i="1"/>
  <c r="AE320" i="1"/>
  <c r="AG320" i="1"/>
  <c r="AH320" i="1"/>
  <c r="AI320" i="1"/>
  <c r="AA321" i="1"/>
  <c r="AB321" i="1"/>
  <c r="AD321" i="1"/>
  <c r="AE321" i="1"/>
  <c r="AG321" i="1"/>
  <c r="AH321" i="1"/>
  <c r="AI321" i="1"/>
  <c r="AA322" i="1"/>
  <c r="AB322" i="1"/>
  <c r="AD322" i="1"/>
  <c r="AE322" i="1"/>
  <c r="AG322" i="1"/>
  <c r="AH322" i="1"/>
  <c r="AI322" i="1"/>
  <c r="AA323" i="1"/>
  <c r="AB323" i="1"/>
  <c r="AD323" i="1"/>
  <c r="AE323" i="1"/>
  <c r="AG323" i="1"/>
  <c r="AH323" i="1"/>
  <c r="AI323" i="1"/>
  <c r="AA324" i="1"/>
  <c r="AB324" i="1"/>
  <c r="AD324" i="1"/>
  <c r="AE324" i="1"/>
  <c r="AG324" i="1"/>
  <c r="AH324" i="1"/>
  <c r="AI324" i="1"/>
  <c r="AA325" i="1"/>
  <c r="AB325" i="1"/>
  <c r="AD325" i="1"/>
  <c r="AE325" i="1"/>
  <c r="AG325" i="1"/>
  <c r="AH325" i="1"/>
  <c r="AI325" i="1"/>
  <c r="AA326" i="1"/>
  <c r="AB326" i="1"/>
  <c r="AD326" i="1"/>
  <c r="AE326" i="1"/>
  <c r="AG326" i="1"/>
  <c r="AH326" i="1"/>
  <c r="AI326" i="1"/>
  <c r="AA327" i="1"/>
  <c r="AB327" i="1"/>
  <c r="AD327" i="1"/>
  <c r="AE327" i="1"/>
  <c r="AG327" i="1"/>
  <c r="AH327" i="1"/>
  <c r="AI327" i="1"/>
  <c r="AA328" i="1"/>
  <c r="AB328" i="1"/>
  <c r="AD328" i="1"/>
  <c r="AE328" i="1"/>
  <c r="AG328" i="1"/>
  <c r="AH328" i="1"/>
  <c r="AI328" i="1"/>
  <c r="AA329" i="1"/>
  <c r="AB329" i="1"/>
  <c r="AD329" i="1"/>
  <c r="AE329" i="1"/>
  <c r="AG329" i="1"/>
  <c r="AH329" i="1"/>
  <c r="AI329" i="1"/>
  <c r="AA330" i="1"/>
  <c r="AB330" i="1"/>
  <c r="AD330" i="1"/>
  <c r="AE330" i="1"/>
  <c r="AG330" i="1"/>
  <c r="AH330" i="1"/>
  <c r="AI330" i="1"/>
  <c r="AA331" i="1"/>
  <c r="AB331" i="1"/>
  <c r="AD331" i="1"/>
  <c r="AE331" i="1"/>
  <c r="AG331" i="1"/>
  <c r="AH331" i="1"/>
  <c r="AI331" i="1"/>
  <c r="AA332" i="1"/>
  <c r="AB332" i="1"/>
  <c r="AD332" i="1"/>
  <c r="AE332" i="1"/>
  <c r="AG332" i="1"/>
  <c r="AH332" i="1"/>
  <c r="AI332" i="1"/>
  <c r="AA333" i="1"/>
  <c r="AB333" i="1"/>
  <c r="AD333" i="1"/>
  <c r="AE333" i="1"/>
  <c r="AG333" i="1"/>
  <c r="AH333" i="1"/>
  <c r="AI333" i="1"/>
  <c r="AA334" i="1"/>
  <c r="AB334" i="1"/>
  <c r="AD334" i="1"/>
  <c r="AE334" i="1"/>
  <c r="AG334" i="1"/>
  <c r="AH334" i="1"/>
  <c r="AI334" i="1"/>
  <c r="AA335" i="1"/>
  <c r="AB335" i="1"/>
  <c r="AD335" i="1"/>
  <c r="AE335" i="1"/>
  <c r="AG335" i="1"/>
  <c r="AH335" i="1"/>
  <c r="AI335" i="1"/>
  <c r="AA336" i="1"/>
  <c r="AB336" i="1"/>
  <c r="AD336" i="1"/>
  <c r="AE336" i="1"/>
  <c r="AG336" i="1"/>
  <c r="AH336" i="1"/>
  <c r="AI336" i="1"/>
  <c r="AA337" i="1"/>
  <c r="AB337" i="1"/>
  <c r="AD337" i="1"/>
  <c r="AE337" i="1"/>
  <c r="AG337" i="1"/>
  <c r="AH337" i="1"/>
  <c r="AI337" i="1"/>
  <c r="AA338" i="1"/>
  <c r="AB338" i="1"/>
  <c r="AD338" i="1"/>
  <c r="AE338" i="1"/>
  <c r="AG338" i="1"/>
  <c r="AH338" i="1"/>
  <c r="AI338" i="1"/>
  <c r="AA339" i="1"/>
  <c r="AB339" i="1"/>
  <c r="AD339" i="1"/>
  <c r="AE339" i="1"/>
  <c r="AG339" i="1"/>
  <c r="AH339" i="1"/>
  <c r="AI339" i="1"/>
  <c r="AA340" i="1"/>
  <c r="AB340" i="1"/>
  <c r="AD340" i="1"/>
  <c r="AE340" i="1"/>
  <c r="AG340" i="1"/>
  <c r="AH340" i="1"/>
  <c r="AI340" i="1"/>
  <c r="AA341" i="1"/>
  <c r="AB341" i="1"/>
  <c r="AD341" i="1"/>
  <c r="AE341" i="1"/>
  <c r="AG341" i="1"/>
  <c r="AH341" i="1"/>
  <c r="AI341" i="1"/>
  <c r="AA342" i="1"/>
  <c r="AB342" i="1"/>
  <c r="AD342" i="1"/>
  <c r="AE342" i="1"/>
  <c r="AG342" i="1"/>
  <c r="AH342" i="1"/>
  <c r="AI342" i="1"/>
  <c r="AA343" i="1"/>
  <c r="AB343" i="1"/>
  <c r="AD343" i="1"/>
  <c r="AE343" i="1"/>
  <c r="AG343" i="1"/>
  <c r="AH343" i="1"/>
  <c r="AI343" i="1"/>
  <c r="AA344" i="1"/>
  <c r="AB344" i="1"/>
  <c r="AD344" i="1"/>
  <c r="AE344" i="1"/>
  <c r="AG344" i="1"/>
  <c r="AH344" i="1"/>
  <c r="AI344" i="1"/>
  <c r="AA345" i="1"/>
  <c r="AB345" i="1"/>
  <c r="AD345" i="1"/>
  <c r="AE345" i="1"/>
  <c r="AG345" i="1"/>
  <c r="AH345" i="1"/>
  <c r="AI345" i="1"/>
  <c r="AA346" i="1"/>
  <c r="AB346" i="1"/>
  <c r="AD346" i="1"/>
  <c r="AE346" i="1"/>
  <c r="AG346" i="1"/>
  <c r="AH346" i="1"/>
  <c r="AI346" i="1"/>
  <c r="AA347" i="1"/>
  <c r="AB347" i="1"/>
  <c r="AD347" i="1"/>
  <c r="AE347" i="1"/>
  <c r="AG347" i="1"/>
  <c r="AH347" i="1"/>
  <c r="AI347" i="1"/>
  <c r="AA348" i="1"/>
  <c r="AB348" i="1"/>
  <c r="AD348" i="1"/>
  <c r="AE348" i="1"/>
  <c r="AG348" i="1"/>
  <c r="AH348" i="1"/>
  <c r="AI348" i="1"/>
  <c r="AA349" i="1"/>
  <c r="AB349" i="1"/>
  <c r="AD349" i="1"/>
  <c r="AE349" i="1"/>
  <c r="AG349" i="1"/>
  <c r="AH349" i="1"/>
  <c r="AI349" i="1"/>
  <c r="AA350" i="1"/>
  <c r="AB350" i="1"/>
  <c r="AD350" i="1"/>
  <c r="AE350" i="1"/>
  <c r="AG350" i="1"/>
  <c r="AH350" i="1"/>
  <c r="AI350" i="1"/>
  <c r="AA351" i="1"/>
  <c r="AB351" i="1"/>
  <c r="AD351" i="1"/>
  <c r="AE351" i="1"/>
  <c r="AG351" i="1"/>
  <c r="AH351" i="1"/>
  <c r="AI351" i="1"/>
  <c r="AA352" i="1"/>
  <c r="AB352" i="1"/>
  <c r="AD352" i="1"/>
  <c r="AE352" i="1"/>
  <c r="AG352" i="1"/>
  <c r="AH352" i="1"/>
  <c r="AI352" i="1"/>
  <c r="AA353" i="1"/>
  <c r="AB353" i="1"/>
  <c r="AD353" i="1"/>
  <c r="AE353" i="1"/>
  <c r="AG353" i="1"/>
  <c r="AH353" i="1"/>
  <c r="AI353" i="1"/>
  <c r="AA354" i="1"/>
  <c r="AB354" i="1"/>
  <c r="AD354" i="1"/>
  <c r="AE354" i="1"/>
  <c r="AG354" i="1"/>
  <c r="AH354" i="1"/>
  <c r="AI354" i="1"/>
  <c r="AA355" i="1"/>
  <c r="AB355" i="1"/>
  <c r="AD355" i="1"/>
  <c r="AE355" i="1"/>
  <c r="AG355" i="1"/>
  <c r="AH355" i="1"/>
  <c r="AI355" i="1"/>
  <c r="AA356" i="1"/>
  <c r="AB356" i="1"/>
  <c r="AD356" i="1"/>
  <c r="AE356" i="1"/>
  <c r="AG356" i="1"/>
  <c r="AH356" i="1"/>
  <c r="AI356" i="1"/>
  <c r="AA357" i="1"/>
  <c r="AB357" i="1"/>
  <c r="AD357" i="1"/>
  <c r="AE357" i="1"/>
  <c r="AG357" i="1"/>
  <c r="AH357" i="1"/>
  <c r="AI357" i="1"/>
  <c r="AA358" i="1"/>
  <c r="AB358" i="1"/>
  <c r="AD358" i="1"/>
  <c r="AE358" i="1"/>
  <c r="AG358" i="1"/>
  <c r="AH358" i="1"/>
  <c r="AI358" i="1"/>
  <c r="AA359" i="1"/>
  <c r="AB359" i="1"/>
  <c r="AD359" i="1"/>
  <c r="AE359" i="1"/>
  <c r="AG359" i="1"/>
  <c r="AH359" i="1"/>
  <c r="AI359" i="1"/>
  <c r="AA360" i="1"/>
  <c r="AB360" i="1"/>
  <c r="AD360" i="1"/>
  <c r="AE360" i="1"/>
  <c r="AG360" i="1"/>
  <c r="AH360" i="1"/>
  <c r="AI360" i="1"/>
  <c r="AA361" i="1"/>
  <c r="AB361" i="1"/>
  <c r="AD361" i="1"/>
  <c r="AE361" i="1"/>
  <c r="AG361" i="1"/>
  <c r="AH361" i="1"/>
  <c r="AI361" i="1"/>
  <c r="AA362" i="1"/>
  <c r="AB362" i="1"/>
  <c r="AD362" i="1"/>
  <c r="AE362" i="1"/>
  <c r="AG362" i="1"/>
  <c r="AH362" i="1"/>
  <c r="AI362" i="1"/>
  <c r="AA363" i="1"/>
  <c r="AB363" i="1"/>
  <c r="AD363" i="1"/>
  <c r="AE363" i="1"/>
  <c r="AG363" i="1"/>
  <c r="AH363" i="1"/>
  <c r="AI363" i="1"/>
  <c r="AA364" i="1"/>
  <c r="AB364" i="1"/>
  <c r="AD364" i="1"/>
  <c r="AE364" i="1"/>
  <c r="AG364" i="1"/>
  <c r="AH364" i="1"/>
  <c r="AI364" i="1"/>
  <c r="AA365" i="1"/>
  <c r="AB365" i="1"/>
  <c r="AD365" i="1"/>
  <c r="AE365" i="1"/>
  <c r="AG365" i="1"/>
  <c r="AH365" i="1"/>
  <c r="AI365" i="1"/>
  <c r="AA366" i="1"/>
  <c r="AB366" i="1"/>
  <c r="AD366" i="1"/>
  <c r="AE366" i="1"/>
  <c r="AG366" i="1"/>
  <c r="AH366" i="1"/>
  <c r="AI366" i="1"/>
  <c r="AA367" i="1"/>
  <c r="AB367" i="1"/>
  <c r="AD367" i="1"/>
  <c r="AE367" i="1"/>
  <c r="AG367" i="1"/>
  <c r="AH367" i="1"/>
  <c r="AI367" i="1"/>
  <c r="AA368" i="1"/>
  <c r="AB368" i="1"/>
  <c r="AD368" i="1"/>
  <c r="AE368" i="1"/>
  <c r="AG368" i="1"/>
  <c r="AH368" i="1"/>
  <c r="AI368" i="1"/>
  <c r="AA369" i="1"/>
  <c r="AB369" i="1"/>
  <c r="AD369" i="1"/>
  <c r="AE369" i="1"/>
  <c r="AG369" i="1"/>
  <c r="AH369" i="1"/>
  <c r="AI369" i="1"/>
  <c r="AA370" i="1"/>
  <c r="AB370" i="1"/>
  <c r="AD370" i="1"/>
  <c r="AE370" i="1"/>
  <c r="AG370" i="1"/>
  <c r="AH370" i="1"/>
  <c r="AI370" i="1"/>
  <c r="AA371" i="1"/>
  <c r="AB371" i="1"/>
  <c r="AD371" i="1"/>
  <c r="AE371" i="1"/>
  <c r="AG371" i="1"/>
  <c r="AH371" i="1"/>
  <c r="AI371" i="1"/>
  <c r="AA372" i="1"/>
  <c r="AB372" i="1"/>
  <c r="AD372" i="1"/>
  <c r="AE372" i="1"/>
  <c r="AG372" i="1"/>
  <c r="AH372" i="1"/>
  <c r="AI372" i="1"/>
  <c r="AA373" i="1"/>
  <c r="AB373" i="1"/>
  <c r="AD373" i="1"/>
  <c r="AE373" i="1"/>
  <c r="AG373" i="1"/>
  <c r="AH373" i="1"/>
  <c r="AI373" i="1"/>
  <c r="AA374" i="1"/>
  <c r="AB374" i="1"/>
  <c r="AD374" i="1"/>
  <c r="AE374" i="1"/>
  <c r="AG374" i="1"/>
  <c r="AH374" i="1"/>
  <c r="AI374" i="1"/>
  <c r="AI297" i="1"/>
  <c r="AH297" i="1"/>
  <c r="AG297" i="1"/>
  <c r="AE297" i="1"/>
  <c r="AD297" i="1"/>
  <c r="AA297" i="1"/>
  <c r="X298" i="1"/>
  <c r="Y298" i="1"/>
  <c r="Z298" i="1"/>
  <c r="X299" i="1"/>
  <c r="Y299" i="1"/>
  <c r="Z299" i="1"/>
  <c r="X300" i="1"/>
  <c r="Y300" i="1"/>
  <c r="Z300" i="1"/>
  <c r="X301" i="1"/>
  <c r="Y301" i="1"/>
  <c r="Z301" i="1"/>
  <c r="X302" i="1"/>
  <c r="Y302" i="1"/>
  <c r="Z302" i="1"/>
  <c r="X303" i="1"/>
  <c r="Y303" i="1"/>
  <c r="Z303" i="1"/>
  <c r="X304" i="1"/>
  <c r="Y304" i="1"/>
  <c r="Z304" i="1"/>
  <c r="X305" i="1"/>
  <c r="Y305" i="1"/>
  <c r="Z305" i="1"/>
  <c r="X306" i="1"/>
  <c r="Y306" i="1"/>
  <c r="Z306" i="1"/>
  <c r="X307" i="1"/>
  <c r="Y307" i="1"/>
  <c r="Z307" i="1"/>
  <c r="X308" i="1"/>
  <c r="Y308" i="1"/>
  <c r="Z308" i="1"/>
  <c r="X309" i="1"/>
  <c r="Y309" i="1"/>
  <c r="Z309" i="1"/>
  <c r="X310" i="1"/>
  <c r="Y310" i="1"/>
  <c r="Z310" i="1"/>
  <c r="X311" i="1"/>
  <c r="Y311" i="1"/>
  <c r="Z311" i="1"/>
  <c r="X312" i="1"/>
  <c r="Y312" i="1"/>
  <c r="Z312" i="1"/>
  <c r="X313" i="1"/>
  <c r="Y313" i="1"/>
  <c r="Z313" i="1"/>
  <c r="X314" i="1"/>
  <c r="Y314" i="1"/>
  <c r="Z314" i="1"/>
  <c r="X315" i="1"/>
  <c r="Y315" i="1"/>
  <c r="Z315" i="1"/>
  <c r="X316" i="1"/>
  <c r="Y316" i="1"/>
  <c r="Z316" i="1"/>
  <c r="X317" i="1"/>
  <c r="Y317" i="1"/>
  <c r="Z317" i="1"/>
  <c r="X318" i="1"/>
  <c r="Y318" i="1"/>
  <c r="Z318" i="1"/>
  <c r="X319" i="1"/>
  <c r="Y319" i="1"/>
  <c r="Z319" i="1"/>
  <c r="X320" i="1"/>
  <c r="Y320" i="1"/>
  <c r="Z320" i="1"/>
  <c r="X321" i="1"/>
  <c r="Y321" i="1"/>
  <c r="Z321" i="1"/>
  <c r="X322" i="1"/>
  <c r="Y322" i="1"/>
  <c r="Z322" i="1"/>
  <c r="X323" i="1"/>
  <c r="Y323" i="1"/>
  <c r="Z323" i="1"/>
  <c r="X324" i="1"/>
  <c r="Y324" i="1"/>
  <c r="Z324" i="1"/>
  <c r="X325" i="1"/>
  <c r="Y325" i="1"/>
  <c r="Z325" i="1"/>
  <c r="X326" i="1"/>
  <c r="Y326" i="1"/>
  <c r="Z326" i="1"/>
  <c r="X327" i="1"/>
  <c r="Y327" i="1"/>
  <c r="Z327" i="1"/>
  <c r="X328" i="1"/>
  <c r="Y328" i="1"/>
  <c r="Z328" i="1"/>
  <c r="X329" i="1"/>
  <c r="Y329" i="1"/>
  <c r="Z329" i="1"/>
  <c r="X330" i="1"/>
  <c r="Y330" i="1"/>
  <c r="Z330" i="1"/>
  <c r="X331" i="1"/>
  <c r="Y331" i="1"/>
  <c r="Z331" i="1"/>
  <c r="X332" i="1"/>
  <c r="Y332" i="1"/>
  <c r="Z332" i="1"/>
  <c r="X333" i="1"/>
  <c r="Y333" i="1"/>
  <c r="Z333" i="1"/>
  <c r="X334" i="1"/>
  <c r="Y334" i="1"/>
  <c r="Z334" i="1"/>
  <c r="X335" i="1"/>
  <c r="Y335" i="1"/>
  <c r="Z335" i="1"/>
  <c r="X336" i="1"/>
  <c r="Y336" i="1"/>
  <c r="Z336" i="1"/>
  <c r="X337" i="1"/>
  <c r="Y337" i="1"/>
  <c r="Z337" i="1"/>
  <c r="X338" i="1"/>
  <c r="Y338" i="1"/>
  <c r="Z338" i="1"/>
  <c r="X339" i="1"/>
  <c r="Y339" i="1"/>
  <c r="Z339" i="1"/>
  <c r="X340" i="1"/>
  <c r="Y340" i="1"/>
  <c r="Z340" i="1"/>
  <c r="X341" i="1"/>
  <c r="Y341" i="1"/>
  <c r="Z341" i="1"/>
  <c r="X342" i="1"/>
  <c r="Y342" i="1"/>
  <c r="Z342" i="1"/>
  <c r="X343" i="1"/>
  <c r="Y343" i="1"/>
  <c r="Z343" i="1"/>
  <c r="X344" i="1"/>
  <c r="Y344" i="1"/>
  <c r="Z344" i="1"/>
  <c r="X345" i="1"/>
  <c r="Y345" i="1"/>
  <c r="Z345" i="1"/>
  <c r="X346" i="1"/>
  <c r="Y346" i="1"/>
  <c r="Z346" i="1"/>
  <c r="X347" i="1"/>
  <c r="Y347" i="1"/>
  <c r="Z347" i="1"/>
  <c r="X348" i="1"/>
  <c r="Y348" i="1"/>
  <c r="Z348" i="1"/>
  <c r="X349" i="1"/>
  <c r="Y349" i="1"/>
  <c r="Z349" i="1"/>
  <c r="X350" i="1"/>
  <c r="Y350" i="1"/>
  <c r="Z350" i="1"/>
  <c r="X351" i="1"/>
  <c r="Y351" i="1"/>
  <c r="Z351" i="1"/>
  <c r="X352" i="1"/>
  <c r="Y352" i="1"/>
  <c r="Z352" i="1"/>
  <c r="X353" i="1"/>
  <c r="Y353" i="1"/>
  <c r="Z353" i="1"/>
  <c r="X354" i="1"/>
  <c r="Y354" i="1"/>
  <c r="Z354" i="1"/>
  <c r="X355" i="1"/>
  <c r="Y355" i="1"/>
  <c r="Z355" i="1"/>
  <c r="X356" i="1"/>
  <c r="Y356" i="1"/>
  <c r="Z356" i="1"/>
  <c r="X357" i="1"/>
  <c r="Y357" i="1"/>
  <c r="Z357" i="1"/>
  <c r="X358" i="1"/>
  <c r="Y358" i="1"/>
  <c r="Z358" i="1"/>
  <c r="X359" i="1"/>
  <c r="Y359" i="1"/>
  <c r="Z359" i="1"/>
  <c r="X360" i="1"/>
  <c r="Y360" i="1"/>
  <c r="Z360" i="1"/>
  <c r="X361" i="1"/>
  <c r="Y361" i="1"/>
  <c r="Z361" i="1"/>
  <c r="X362" i="1"/>
  <c r="Y362" i="1"/>
  <c r="Z362" i="1"/>
  <c r="X363" i="1"/>
  <c r="Y363" i="1"/>
  <c r="Z363" i="1"/>
  <c r="X364" i="1"/>
  <c r="Y364" i="1"/>
  <c r="Z364" i="1"/>
  <c r="X365" i="1"/>
  <c r="Y365" i="1"/>
  <c r="Z365" i="1"/>
  <c r="X366" i="1"/>
  <c r="Y366" i="1"/>
  <c r="Z366" i="1"/>
  <c r="X367" i="1"/>
  <c r="Y367" i="1"/>
  <c r="Z367" i="1"/>
  <c r="X368" i="1"/>
  <c r="Y368" i="1"/>
  <c r="Z368" i="1"/>
  <c r="X369" i="1"/>
  <c r="Y369" i="1"/>
  <c r="Z369" i="1"/>
  <c r="X370" i="1"/>
  <c r="Y370" i="1"/>
  <c r="Z370" i="1"/>
  <c r="X371" i="1"/>
  <c r="Y371" i="1"/>
  <c r="Z371" i="1"/>
  <c r="X372" i="1"/>
  <c r="Y372" i="1"/>
  <c r="Z372" i="1"/>
  <c r="X373" i="1"/>
  <c r="Y373" i="1"/>
  <c r="Z373" i="1"/>
  <c r="X374" i="1"/>
  <c r="Y374" i="1"/>
  <c r="Z374" i="1"/>
  <c r="Z297" i="1"/>
  <c r="Y297" i="1"/>
  <c r="X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297" i="1"/>
  <c r="T298" i="1"/>
  <c r="U298" i="1"/>
  <c r="T299" i="1"/>
  <c r="U299" i="1"/>
  <c r="T300" i="1"/>
  <c r="U300" i="1"/>
  <c r="T301" i="1"/>
  <c r="U301" i="1"/>
  <c r="T302" i="1"/>
  <c r="U302" i="1"/>
  <c r="T303" i="1"/>
  <c r="U303" i="1"/>
  <c r="T304" i="1"/>
  <c r="U304" i="1"/>
  <c r="T305" i="1"/>
  <c r="U305" i="1"/>
  <c r="T306" i="1"/>
  <c r="U306" i="1"/>
  <c r="T307" i="1"/>
  <c r="U307" i="1"/>
  <c r="T308" i="1"/>
  <c r="U308" i="1"/>
  <c r="T309" i="1"/>
  <c r="U309" i="1"/>
  <c r="T310" i="1"/>
  <c r="U310" i="1"/>
  <c r="T311" i="1"/>
  <c r="U311" i="1"/>
  <c r="T312" i="1"/>
  <c r="U312" i="1"/>
  <c r="T313" i="1"/>
  <c r="U313" i="1"/>
  <c r="T314" i="1"/>
  <c r="U314" i="1"/>
  <c r="T315" i="1"/>
  <c r="U315" i="1"/>
  <c r="T316" i="1"/>
  <c r="U316" i="1"/>
  <c r="T317" i="1"/>
  <c r="U317" i="1"/>
  <c r="T318" i="1"/>
  <c r="U318" i="1"/>
  <c r="T319" i="1"/>
  <c r="U319" i="1"/>
  <c r="T320" i="1"/>
  <c r="U320" i="1"/>
  <c r="T321" i="1"/>
  <c r="U321" i="1"/>
  <c r="T322" i="1"/>
  <c r="U322" i="1"/>
  <c r="T323" i="1"/>
  <c r="U323" i="1"/>
  <c r="T324" i="1"/>
  <c r="U324" i="1"/>
  <c r="T325" i="1"/>
  <c r="U325" i="1"/>
  <c r="T326" i="1"/>
  <c r="U326" i="1"/>
  <c r="T327" i="1"/>
  <c r="U327" i="1"/>
  <c r="T328" i="1"/>
  <c r="U328" i="1"/>
  <c r="T329" i="1"/>
  <c r="U329" i="1"/>
  <c r="T330" i="1"/>
  <c r="U330" i="1"/>
  <c r="T331" i="1"/>
  <c r="U331" i="1"/>
  <c r="T332" i="1"/>
  <c r="U332" i="1"/>
  <c r="T333" i="1"/>
  <c r="U333" i="1"/>
  <c r="T334" i="1"/>
  <c r="U334" i="1"/>
  <c r="T335" i="1"/>
  <c r="U335" i="1"/>
  <c r="T336" i="1"/>
  <c r="U336" i="1"/>
  <c r="T337" i="1"/>
  <c r="U337" i="1"/>
  <c r="T338" i="1"/>
  <c r="U338" i="1"/>
  <c r="T339" i="1"/>
  <c r="U339" i="1"/>
  <c r="T340" i="1"/>
  <c r="U340" i="1"/>
  <c r="T341" i="1"/>
  <c r="U341" i="1"/>
  <c r="T342" i="1"/>
  <c r="U342" i="1"/>
  <c r="T343" i="1"/>
  <c r="U343" i="1"/>
  <c r="T344" i="1"/>
  <c r="U344" i="1"/>
  <c r="T345" i="1"/>
  <c r="U345" i="1"/>
  <c r="T346" i="1"/>
  <c r="U346" i="1"/>
  <c r="T347" i="1"/>
  <c r="U347" i="1"/>
  <c r="T348" i="1"/>
  <c r="U348" i="1"/>
  <c r="T349" i="1"/>
  <c r="U349" i="1"/>
  <c r="T350" i="1"/>
  <c r="U350" i="1"/>
  <c r="T351" i="1"/>
  <c r="U351" i="1"/>
  <c r="T352" i="1"/>
  <c r="U352" i="1"/>
  <c r="T353" i="1"/>
  <c r="U353" i="1"/>
  <c r="T354" i="1"/>
  <c r="U354" i="1"/>
  <c r="T355" i="1"/>
  <c r="U355" i="1"/>
  <c r="T356" i="1"/>
  <c r="U356" i="1"/>
  <c r="T357" i="1"/>
  <c r="U357" i="1"/>
  <c r="T358" i="1"/>
  <c r="U358" i="1"/>
  <c r="T359" i="1"/>
  <c r="U359" i="1"/>
  <c r="T360" i="1"/>
  <c r="U360" i="1"/>
  <c r="T361" i="1"/>
  <c r="U361" i="1"/>
  <c r="T362" i="1"/>
  <c r="U362" i="1"/>
  <c r="T363" i="1"/>
  <c r="U363" i="1"/>
  <c r="T364" i="1"/>
  <c r="U364" i="1"/>
  <c r="T365" i="1"/>
  <c r="U365" i="1"/>
  <c r="T366" i="1"/>
  <c r="U366" i="1"/>
  <c r="T367" i="1"/>
  <c r="U367" i="1"/>
  <c r="T368" i="1"/>
  <c r="U368" i="1"/>
  <c r="T369" i="1"/>
  <c r="U369" i="1"/>
  <c r="T370" i="1"/>
  <c r="U370" i="1"/>
  <c r="T371" i="1"/>
  <c r="U371" i="1"/>
  <c r="T372" i="1"/>
  <c r="U372" i="1"/>
  <c r="T373" i="1"/>
  <c r="U373" i="1"/>
  <c r="T374" i="1"/>
  <c r="U374" i="1"/>
  <c r="O298" i="1"/>
  <c r="P298" i="1"/>
  <c r="Q298" i="1"/>
  <c r="R298" i="1"/>
  <c r="S298" i="1"/>
  <c r="O299" i="1"/>
  <c r="P299" i="1"/>
  <c r="Q299" i="1"/>
  <c r="R299" i="1"/>
  <c r="S299" i="1"/>
  <c r="O300" i="1"/>
  <c r="P300" i="1"/>
  <c r="Q300" i="1"/>
  <c r="R300" i="1"/>
  <c r="S300" i="1"/>
  <c r="O301" i="1"/>
  <c r="P301" i="1"/>
  <c r="Q301" i="1"/>
  <c r="R301" i="1"/>
  <c r="S301" i="1"/>
  <c r="O302" i="1"/>
  <c r="P302" i="1"/>
  <c r="Q302" i="1"/>
  <c r="R302" i="1"/>
  <c r="S302" i="1"/>
  <c r="O303" i="1"/>
  <c r="P303" i="1"/>
  <c r="Q303" i="1"/>
  <c r="R303" i="1"/>
  <c r="S303" i="1"/>
  <c r="O304" i="1"/>
  <c r="P304" i="1"/>
  <c r="Q304" i="1"/>
  <c r="R304" i="1"/>
  <c r="S304" i="1"/>
  <c r="O305" i="1"/>
  <c r="P305" i="1"/>
  <c r="Q305" i="1"/>
  <c r="R305" i="1"/>
  <c r="S305" i="1"/>
  <c r="O306" i="1"/>
  <c r="P306" i="1"/>
  <c r="Q306" i="1"/>
  <c r="R306" i="1"/>
  <c r="S306" i="1"/>
  <c r="O307" i="1"/>
  <c r="P307" i="1"/>
  <c r="Q307" i="1"/>
  <c r="R307" i="1"/>
  <c r="S307" i="1"/>
  <c r="O308" i="1"/>
  <c r="P308" i="1"/>
  <c r="Q308" i="1"/>
  <c r="R308" i="1"/>
  <c r="S308" i="1"/>
  <c r="O309" i="1"/>
  <c r="P309" i="1"/>
  <c r="Q309" i="1"/>
  <c r="R309" i="1"/>
  <c r="S309" i="1"/>
  <c r="O310" i="1"/>
  <c r="P310" i="1"/>
  <c r="Q310" i="1"/>
  <c r="R310" i="1"/>
  <c r="S310" i="1"/>
  <c r="O311" i="1"/>
  <c r="P311" i="1"/>
  <c r="Q311" i="1"/>
  <c r="R311" i="1"/>
  <c r="S311" i="1"/>
  <c r="O312" i="1"/>
  <c r="P312" i="1"/>
  <c r="Q312" i="1"/>
  <c r="R312" i="1"/>
  <c r="S312" i="1"/>
  <c r="O313" i="1"/>
  <c r="P313" i="1"/>
  <c r="Q313" i="1"/>
  <c r="R313" i="1"/>
  <c r="S313" i="1"/>
  <c r="O314" i="1"/>
  <c r="P314" i="1"/>
  <c r="Q314" i="1"/>
  <c r="R314" i="1"/>
  <c r="S314" i="1"/>
  <c r="O315" i="1"/>
  <c r="P315" i="1"/>
  <c r="Q315" i="1"/>
  <c r="R315" i="1"/>
  <c r="S315" i="1"/>
  <c r="O316" i="1"/>
  <c r="P316" i="1"/>
  <c r="Q316" i="1"/>
  <c r="R316" i="1"/>
  <c r="S316" i="1"/>
  <c r="O317" i="1"/>
  <c r="P317" i="1"/>
  <c r="Q317" i="1"/>
  <c r="R317" i="1"/>
  <c r="S317" i="1"/>
  <c r="O318" i="1"/>
  <c r="P318" i="1"/>
  <c r="Q318" i="1"/>
  <c r="R318" i="1"/>
  <c r="S318" i="1"/>
  <c r="O319" i="1"/>
  <c r="P319" i="1"/>
  <c r="Q319" i="1"/>
  <c r="R319" i="1"/>
  <c r="S319" i="1"/>
  <c r="O320" i="1"/>
  <c r="P320" i="1"/>
  <c r="Q320" i="1"/>
  <c r="R320" i="1"/>
  <c r="S320" i="1"/>
  <c r="O321" i="1"/>
  <c r="P321" i="1"/>
  <c r="Q321" i="1"/>
  <c r="R321" i="1"/>
  <c r="S321" i="1"/>
  <c r="O322" i="1"/>
  <c r="P322" i="1"/>
  <c r="Q322" i="1"/>
  <c r="R322" i="1"/>
  <c r="S322" i="1"/>
  <c r="O323" i="1"/>
  <c r="P323" i="1"/>
  <c r="Q323" i="1"/>
  <c r="R323" i="1"/>
  <c r="S323" i="1"/>
  <c r="O324" i="1"/>
  <c r="P324" i="1"/>
  <c r="Q324" i="1"/>
  <c r="R324" i="1"/>
  <c r="S324" i="1"/>
  <c r="O325" i="1"/>
  <c r="P325" i="1"/>
  <c r="Q325" i="1"/>
  <c r="R325" i="1"/>
  <c r="S325" i="1"/>
  <c r="O326" i="1"/>
  <c r="P326" i="1"/>
  <c r="Q326" i="1"/>
  <c r="R326" i="1"/>
  <c r="S326" i="1"/>
  <c r="O327" i="1"/>
  <c r="P327" i="1"/>
  <c r="Q327" i="1"/>
  <c r="R327" i="1"/>
  <c r="S327" i="1"/>
  <c r="O328" i="1"/>
  <c r="P328" i="1"/>
  <c r="Q328" i="1"/>
  <c r="R328" i="1"/>
  <c r="S328" i="1"/>
  <c r="O329" i="1"/>
  <c r="P329" i="1"/>
  <c r="Q329" i="1"/>
  <c r="R329" i="1"/>
  <c r="S329" i="1"/>
  <c r="O330" i="1"/>
  <c r="P330" i="1"/>
  <c r="Q330" i="1"/>
  <c r="R330" i="1"/>
  <c r="S330" i="1"/>
  <c r="O331" i="1"/>
  <c r="P331" i="1"/>
  <c r="Q331" i="1"/>
  <c r="R331" i="1"/>
  <c r="S331" i="1"/>
  <c r="O332" i="1"/>
  <c r="P332" i="1"/>
  <c r="Q332" i="1"/>
  <c r="R332" i="1"/>
  <c r="S332" i="1"/>
  <c r="O333" i="1"/>
  <c r="P333" i="1"/>
  <c r="Q333" i="1"/>
  <c r="R333" i="1"/>
  <c r="S333" i="1"/>
  <c r="O334" i="1"/>
  <c r="P334" i="1"/>
  <c r="Q334" i="1"/>
  <c r="R334" i="1"/>
  <c r="S334" i="1"/>
  <c r="O335" i="1"/>
  <c r="P335" i="1"/>
  <c r="Q335" i="1"/>
  <c r="R335" i="1"/>
  <c r="S335" i="1"/>
  <c r="O336" i="1"/>
  <c r="P336" i="1"/>
  <c r="Q336" i="1"/>
  <c r="R336" i="1"/>
  <c r="S336" i="1"/>
  <c r="O337" i="1"/>
  <c r="P337" i="1"/>
  <c r="Q337" i="1"/>
  <c r="R337" i="1"/>
  <c r="S337" i="1"/>
  <c r="O338" i="1"/>
  <c r="P338" i="1"/>
  <c r="Q338" i="1"/>
  <c r="R338" i="1"/>
  <c r="S338" i="1"/>
  <c r="O339" i="1"/>
  <c r="P339" i="1"/>
  <c r="Q339" i="1"/>
  <c r="R339" i="1"/>
  <c r="S339" i="1"/>
  <c r="O340" i="1"/>
  <c r="P340" i="1"/>
  <c r="Q340" i="1"/>
  <c r="R340" i="1"/>
  <c r="S340" i="1"/>
  <c r="O341" i="1"/>
  <c r="P341" i="1"/>
  <c r="Q341" i="1"/>
  <c r="R341" i="1"/>
  <c r="S341" i="1"/>
  <c r="O342" i="1"/>
  <c r="P342" i="1"/>
  <c r="Q342" i="1"/>
  <c r="R342" i="1"/>
  <c r="S342" i="1"/>
  <c r="O343" i="1"/>
  <c r="P343" i="1"/>
  <c r="Q343" i="1"/>
  <c r="R343" i="1"/>
  <c r="S343" i="1"/>
  <c r="O344" i="1"/>
  <c r="P344" i="1"/>
  <c r="Q344" i="1"/>
  <c r="R344" i="1"/>
  <c r="S344" i="1"/>
  <c r="O345" i="1"/>
  <c r="P345" i="1"/>
  <c r="Q345" i="1"/>
  <c r="R345" i="1"/>
  <c r="S345" i="1"/>
  <c r="O346" i="1"/>
  <c r="P346" i="1"/>
  <c r="Q346" i="1"/>
  <c r="R346" i="1"/>
  <c r="S346" i="1"/>
  <c r="O347" i="1"/>
  <c r="P347" i="1"/>
  <c r="Q347" i="1"/>
  <c r="R347" i="1"/>
  <c r="S347" i="1"/>
  <c r="O348" i="1"/>
  <c r="P348" i="1"/>
  <c r="Q348" i="1"/>
  <c r="R348" i="1"/>
  <c r="S348" i="1"/>
  <c r="O349" i="1"/>
  <c r="P349" i="1"/>
  <c r="Q349" i="1"/>
  <c r="R349" i="1"/>
  <c r="S349" i="1"/>
  <c r="O350" i="1"/>
  <c r="P350" i="1"/>
  <c r="Q350" i="1"/>
  <c r="R350" i="1"/>
  <c r="S350" i="1"/>
  <c r="O351" i="1"/>
  <c r="P351" i="1"/>
  <c r="Q351" i="1"/>
  <c r="R351" i="1"/>
  <c r="S351" i="1"/>
  <c r="O352" i="1"/>
  <c r="P352" i="1"/>
  <c r="Q352" i="1"/>
  <c r="R352" i="1"/>
  <c r="S352" i="1"/>
  <c r="O353" i="1"/>
  <c r="P353" i="1"/>
  <c r="Q353" i="1"/>
  <c r="R353" i="1"/>
  <c r="S353" i="1"/>
  <c r="O354" i="1"/>
  <c r="P354" i="1"/>
  <c r="Q354" i="1"/>
  <c r="R354" i="1"/>
  <c r="S354" i="1"/>
  <c r="O355" i="1"/>
  <c r="P355" i="1"/>
  <c r="Q355" i="1"/>
  <c r="R355" i="1"/>
  <c r="S355" i="1"/>
  <c r="O356" i="1"/>
  <c r="P356" i="1"/>
  <c r="Q356" i="1"/>
  <c r="R356" i="1"/>
  <c r="S356" i="1"/>
  <c r="O357" i="1"/>
  <c r="P357" i="1"/>
  <c r="Q357" i="1"/>
  <c r="R357" i="1"/>
  <c r="S357" i="1"/>
  <c r="O358" i="1"/>
  <c r="P358" i="1"/>
  <c r="Q358" i="1"/>
  <c r="R358" i="1"/>
  <c r="S358" i="1"/>
  <c r="O359" i="1"/>
  <c r="P359" i="1"/>
  <c r="Q359" i="1"/>
  <c r="R359" i="1"/>
  <c r="S359" i="1"/>
  <c r="O360" i="1"/>
  <c r="P360" i="1"/>
  <c r="Q360" i="1"/>
  <c r="R360" i="1"/>
  <c r="S360" i="1"/>
  <c r="O361" i="1"/>
  <c r="P361" i="1"/>
  <c r="Q361" i="1"/>
  <c r="R361" i="1"/>
  <c r="S361" i="1"/>
  <c r="O362" i="1"/>
  <c r="P362" i="1"/>
  <c r="Q362" i="1"/>
  <c r="R362" i="1"/>
  <c r="S362" i="1"/>
  <c r="O363" i="1"/>
  <c r="P363" i="1"/>
  <c r="Q363" i="1"/>
  <c r="R363" i="1"/>
  <c r="S363" i="1"/>
  <c r="O364" i="1"/>
  <c r="P364" i="1"/>
  <c r="Q364" i="1"/>
  <c r="R364" i="1"/>
  <c r="S364" i="1"/>
  <c r="O365" i="1"/>
  <c r="P365" i="1"/>
  <c r="Q365" i="1"/>
  <c r="R365" i="1"/>
  <c r="S365" i="1"/>
  <c r="O366" i="1"/>
  <c r="P366" i="1"/>
  <c r="Q366" i="1"/>
  <c r="R366" i="1"/>
  <c r="S366" i="1"/>
  <c r="O367" i="1"/>
  <c r="P367" i="1"/>
  <c r="Q367" i="1"/>
  <c r="R367" i="1"/>
  <c r="S367" i="1"/>
  <c r="O368" i="1"/>
  <c r="P368" i="1"/>
  <c r="Q368" i="1"/>
  <c r="R368" i="1"/>
  <c r="S368" i="1"/>
  <c r="O369" i="1"/>
  <c r="P369" i="1"/>
  <c r="Q369" i="1"/>
  <c r="R369" i="1"/>
  <c r="S369" i="1"/>
  <c r="O370" i="1"/>
  <c r="P370" i="1"/>
  <c r="Q370" i="1"/>
  <c r="R370" i="1"/>
  <c r="S370" i="1"/>
  <c r="O371" i="1"/>
  <c r="P371" i="1"/>
  <c r="Q371" i="1"/>
  <c r="R371" i="1"/>
  <c r="S371" i="1"/>
  <c r="O372" i="1"/>
  <c r="P372" i="1"/>
  <c r="Q372" i="1"/>
  <c r="R372" i="1"/>
  <c r="S372" i="1"/>
  <c r="O373" i="1"/>
  <c r="P373" i="1"/>
  <c r="Q373" i="1"/>
  <c r="R373" i="1"/>
  <c r="S373" i="1"/>
  <c r="O374" i="1"/>
  <c r="P374" i="1"/>
  <c r="Q374" i="1"/>
  <c r="R374" i="1"/>
  <c r="S374" i="1"/>
  <c r="S297" i="1"/>
  <c r="R297" i="1"/>
  <c r="U297" i="1"/>
  <c r="T297" i="1"/>
  <c r="Q297" i="1"/>
  <c r="P297" i="1"/>
  <c r="O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L297" i="1"/>
  <c r="K297" i="1"/>
  <c r="H298" i="1"/>
  <c r="I298" i="1"/>
  <c r="J298" i="1"/>
  <c r="H299" i="1"/>
  <c r="I299" i="1"/>
  <c r="J299" i="1"/>
  <c r="H300" i="1"/>
  <c r="I300" i="1"/>
  <c r="J300" i="1"/>
  <c r="H301" i="1"/>
  <c r="I301" i="1"/>
  <c r="J301" i="1"/>
  <c r="H302" i="1"/>
  <c r="I302" i="1"/>
  <c r="J302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I307" i="1"/>
  <c r="J307" i="1"/>
  <c r="H308" i="1"/>
  <c r="I308" i="1"/>
  <c r="J308" i="1"/>
  <c r="H309" i="1"/>
  <c r="I309" i="1"/>
  <c r="J309" i="1"/>
  <c r="H310" i="1"/>
  <c r="I310" i="1"/>
  <c r="J310" i="1"/>
  <c r="H311" i="1"/>
  <c r="I311" i="1"/>
  <c r="J311" i="1"/>
  <c r="H312" i="1"/>
  <c r="I312" i="1"/>
  <c r="J312" i="1"/>
  <c r="H313" i="1"/>
  <c r="I313" i="1"/>
  <c r="J313" i="1"/>
  <c r="H314" i="1"/>
  <c r="I314" i="1"/>
  <c r="J314" i="1"/>
  <c r="H315" i="1"/>
  <c r="I315" i="1"/>
  <c r="J315" i="1"/>
  <c r="H316" i="1"/>
  <c r="I316" i="1"/>
  <c r="J316" i="1"/>
  <c r="H317" i="1"/>
  <c r="I317" i="1"/>
  <c r="J317" i="1"/>
  <c r="H318" i="1"/>
  <c r="I318" i="1"/>
  <c r="J318" i="1"/>
  <c r="H319" i="1"/>
  <c r="I319" i="1"/>
  <c r="J319" i="1"/>
  <c r="H320" i="1"/>
  <c r="I320" i="1"/>
  <c r="J320" i="1"/>
  <c r="H321" i="1"/>
  <c r="I321" i="1"/>
  <c r="J321" i="1"/>
  <c r="H322" i="1"/>
  <c r="I322" i="1"/>
  <c r="J322" i="1"/>
  <c r="H323" i="1"/>
  <c r="I323" i="1"/>
  <c r="J323" i="1"/>
  <c r="H324" i="1"/>
  <c r="I324" i="1"/>
  <c r="J324" i="1"/>
  <c r="H325" i="1"/>
  <c r="I325" i="1"/>
  <c r="J325" i="1"/>
  <c r="H326" i="1"/>
  <c r="I326" i="1"/>
  <c r="J326" i="1"/>
  <c r="H327" i="1"/>
  <c r="I327" i="1"/>
  <c r="J327" i="1"/>
  <c r="H328" i="1"/>
  <c r="I328" i="1"/>
  <c r="J328" i="1"/>
  <c r="H329" i="1"/>
  <c r="I329" i="1"/>
  <c r="J329" i="1"/>
  <c r="H330" i="1"/>
  <c r="I330" i="1"/>
  <c r="J330" i="1"/>
  <c r="H331" i="1"/>
  <c r="I331" i="1"/>
  <c r="J331" i="1"/>
  <c r="H332" i="1"/>
  <c r="I332" i="1"/>
  <c r="J332" i="1"/>
  <c r="H333" i="1"/>
  <c r="I333" i="1"/>
  <c r="J333" i="1"/>
  <c r="H334" i="1"/>
  <c r="I334" i="1"/>
  <c r="J334" i="1"/>
  <c r="H335" i="1"/>
  <c r="I335" i="1"/>
  <c r="J335" i="1"/>
  <c r="H336" i="1"/>
  <c r="I336" i="1"/>
  <c r="J336" i="1"/>
  <c r="H337" i="1"/>
  <c r="I337" i="1"/>
  <c r="J337" i="1"/>
  <c r="H338" i="1"/>
  <c r="I338" i="1"/>
  <c r="J338" i="1"/>
  <c r="H339" i="1"/>
  <c r="I339" i="1"/>
  <c r="J339" i="1"/>
  <c r="H340" i="1"/>
  <c r="I340" i="1"/>
  <c r="J340" i="1"/>
  <c r="H341" i="1"/>
  <c r="I341" i="1"/>
  <c r="J341" i="1"/>
  <c r="H342" i="1"/>
  <c r="I342" i="1"/>
  <c r="J342" i="1"/>
  <c r="H343" i="1"/>
  <c r="I343" i="1"/>
  <c r="J343" i="1"/>
  <c r="H344" i="1"/>
  <c r="I344" i="1"/>
  <c r="J344" i="1"/>
  <c r="H345" i="1"/>
  <c r="I345" i="1"/>
  <c r="J345" i="1"/>
  <c r="H346" i="1"/>
  <c r="I346" i="1"/>
  <c r="J346" i="1"/>
  <c r="H347" i="1"/>
  <c r="I347" i="1"/>
  <c r="J347" i="1"/>
  <c r="H348" i="1"/>
  <c r="I348" i="1"/>
  <c r="J348" i="1"/>
  <c r="H349" i="1"/>
  <c r="I349" i="1"/>
  <c r="J349" i="1"/>
  <c r="H350" i="1"/>
  <c r="I350" i="1"/>
  <c r="J350" i="1"/>
  <c r="H351" i="1"/>
  <c r="I351" i="1"/>
  <c r="J351" i="1"/>
  <c r="H352" i="1"/>
  <c r="I352" i="1"/>
  <c r="J352" i="1"/>
  <c r="H353" i="1"/>
  <c r="I353" i="1"/>
  <c r="J353" i="1"/>
  <c r="H354" i="1"/>
  <c r="I354" i="1"/>
  <c r="J354" i="1"/>
  <c r="H355" i="1"/>
  <c r="I355" i="1"/>
  <c r="J355" i="1"/>
  <c r="H356" i="1"/>
  <c r="I356" i="1"/>
  <c r="J356" i="1"/>
  <c r="H357" i="1"/>
  <c r="I357" i="1"/>
  <c r="J357" i="1"/>
  <c r="H358" i="1"/>
  <c r="I358" i="1"/>
  <c r="J358" i="1"/>
  <c r="H359" i="1"/>
  <c r="I359" i="1"/>
  <c r="J359" i="1"/>
  <c r="H360" i="1"/>
  <c r="I360" i="1"/>
  <c r="J360" i="1"/>
  <c r="H361" i="1"/>
  <c r="I361" i="1"/>
  <c r="J361" i="1"/>
  <c r="H362" i="1"/>
  <c r="I362" i="1"/>
  <c r="J362" i="1"/>
  <c r="H363" i="1"/>
  <c r="I363" i="1"/>
  <c r="J363" i="1"/>
  <c r="H364" i="1"/>
  <c r="I364" i="1"/>
  <c r="J364" i="1"/>
  <c r="H365" i="1"/>
  <c r="I365" i="1"/>
  <c r="J365" i="1"/>
  <c r="H366" i="1"/>
  <c r="I366" i="1"/>
  <c r="J366" i="1"/>
  <c r="H367" i="1"/>
  <c r="I367" i="1"/>
  <c r="J367" i="1"/>
  <c r="H368" i="1"/>
  <c r="I368" i="1"/>
  <c r="J368" i="1"/>
  <c r="H369" i="1"/>
  <c r="I369" i="1"/>
  <c r="J369" i="1"/>
  <c r="H370" i="1"/>
  <c r="I370" i="1"/>
  <c r="J370" i="1"/>
  <c r="H371" i="1"/>
  <c r="I371" i="1"/>
  <c r="J371" i="1"/>
  <c r="H372" i="1"/>
  <c r="I372" i="1"/>
  <c r="J372" i="1"/>
  <c r="H373" i="1"/>
  <c r="I373" i="1"/>
  <c r="J373" i="1"/>
  <c r="H374" i="1"/>
  <c r="I374" i="1"/>
  <c r="J374" i="1"/>
  <c r="J297" i="1"/>
  <c r="I297" i="1"/>
  <c r="H297" i="1"/>
  <c r="AG289" i="1"/>
  <c r="AH289" i="1"/>
  <c r="AI289" i="1"/>
  <c r="AG290" i="1"/>
  <c r="AH290" i="1"/>
  <c r="AI290" i="1"/>
  <c r="AG291" i="1"/>
  <c r="AH291" i="1"/>
  <c r="AI291" i="1"/>
  <c r="AG292" i="1"/>
  <c r="AH292" i="1"/>
  <c r="AI292" i="1"/>
  <c r="AG293" i="1"/>
  <c r="AH293" i="1"/>
  <c r="AI293" i="1"/>
  <c r="AG294" i="1"/>
  <c r="AH294" i="1"/>
  <c r="AI294" i="1"/>
  <c r="AG295" i="1"/>
  <c r="AH295" i="1"/>
  <c r="AI295" i="1"/>
  <c r="AI288" i="1"/>
  <c r="AH288" i="1"/>
  <c r="AG288" i="1"/>
  <c r="AD289" i="1"/>
  <c r="AE289" i="1"/>
  <c r="AD290" i="1"/>
  <c r="AE290" i="1"/>
  <c r="AD291" i="1"/>
  <c r="AE291" i="1"/>
  <c r="AD292" i="1"/>
  <c r="AE292" i="1"/>
  <c r="AD293" i="1"/>
  <c r="AE293" i="1"/>
  <c r="AD294" i="1"/>
  <c r="AE294" i="1"/>
  <c r="AD295" i="1"/>
  <c r="AE295" i="1"/>
  <c r="AE288" i="1"/>
  <c r="AD288" i="1"/>
  <c r="W289" i="1"/>
  <c r="X289" i="1"/>
  <c r="Y289" i="1"/>
  <c r="Z289" i="1"/>
  <c r="AA289" i="1"/>
  <c r="AB289" i="1"/>
  <c r="W290" i="1"/>
  <c r="X290" i="1"/>
  <c r="Y290" i="1"/>
  <c r="Z290" i="1"/>
  <c r="AA290" i="1"/>
  <c r="AB290" i="1"/>
  <c r="W291" i="1"/>
  <c r="X291" i="1"/>
  <c r="Y291" i="1"/>
  <c r="Z291" i="1"/>
  <c r="AA291" i="1"/>
  <c r="AB291" i="1"/>
  <c r="W292" i="1"/>
  <c r="X292" i="1"/>
  <c r="Y292" i="1"/>
  <c r="Z292" i="1"/>
  <c r="AA292" i="1"/>
  <c r="AB292" i="1"/>
  <c r="W293" i="1"/>
  <c r="X293" i="1"/>
  <c r="Y293" i="1"/>
  <c r="Z293" i="1"/>
  <c r="AA293" i="1"/>
  <c r="AB293" i="1"/>
  <c r="W294" i="1"/>
  <c r="X294" i="1"/>
  <c r="Y294" i="1"/>
  <c r="Z294" i="1"/>
  <c r="AA294" i="1"/>
  <c r="AB294" i="1"/>
  <c r="W295" i="1"/>
  <c r="X295" i="1"/>
  <c r="Y295" i="1"/>
  <c r="Z295" i="1"/>
  <c r="AA295" i="1"/>
  <c r="AB295" i="1"/>
  <c r="AB288" i="1"/>
  <c r="AA288" i="1"/>
  <c r="Z288" i="1"/>
  <c r="Y288" i="1"/>
  <c r="X288" i="1"/>
  <c r="W288" i="1"/>
  <c r="T289" i="1"/>
  <c r="U289" i="1"/>
  <c r="T290" i="1"/>
  <c r="U290" i="1"/>
  <c r="T291" i="1"/>
  <c r="U291" i="1"/>
  <c r="T292" i="1"/>
  <c r="U292" i="1"/>
  <c r="T293" i="1"/>
  <c r="U293" i="1"/>
  <c r="T294" i="1"/>
  <c r="U294" i="1"/>
  <c r="T295" i="1"/>
  <c r="U295" i="1"/>
  <c r="U288" i="1"/>
  <c r="T288" i="1"/>
  <c r="O289" i="1"/>
  <c r="O290" i="1"/>
  <c r="O291" i="1"/>
  <c r="O292" i="1"/>
  <c r="O293" i="1"/>
  <c r="O294" i="1"/>
  <c r="O295" i="1"/>
  <c r="O288" i="1"/>
  <c r="P289" i="1"/>
  <c r="Q289" i="1"/>
  <c r="R289" i="1"/>
  <c r="S289" i="1"/>
  <c r="P290" i="1"/>
  <c r="Q290" i="1"/>
  <c r="R290" i="1"/>
  <c r="S290" i="1"/>
  <c r="P291" i="1"/>
  <c r="Q291" i="1"/>
  <c r="R291" i="1"/>
  <c r="S291" i="1"/>
  <c r="P292" i="1"/>
  <c r="Q292" i="1"/>
  <c r="R292" i="1"/>
  <c r="S292" i="1"/>
  <c r="P293" i="1"/>
  <c r="Q293" i="1"/>
  <c r="R293" i="1"/>
  <c r="S293" i="1"/>
  <c r="P294" i="1"/>
  <c r="Q294" i="1"/>
  <c r="R294" i="1"/>
  <c r="S294" i="1"/>
  <c r="P295" i="1"/>
  <c r="Q295" i="1"/>
  <c r="R295" i="1"/>
  <c r="S295" i="1"/>
  <c r="S288" i="1"/>
  <c r="Q288" i="1"/>
  <c r="R288" i="1"/>
  <c r="P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L288" i="1"/>
  <c r="K288" i="1"/>
  <c r="H289" i="1"/>
  <c r="I289" i="1"/>
  <c r="J289" i="1"/>
  <c r="H290" i="1"/>
  <c r="I290" i="1"/>
  <c r="J290" i="1"/>
  <c r="H291" i="1"/>
  <c r="I291" i="1"/>
  <c r="J291" i="1"/>
  <c r="H292" i="1"/>
  <c r="I292" i="1"/>
  <c r="J292" i="1"/>
  <c r="H293" i="1"/>
  <c r="I293" i="1"/>
  <c r="J293" i="1"/>
  <c r="H294" i="1"/>
  <c r="I294" i="1"/>
  <c r="J294" i="1"/>
  <c r="H295" i="1"/>
  <c r="I295" i="1"/>
  <c r="J295" i="1"/>
  <c r="J288" i="1"/>
  <c r="I288" i="1"/>
  <c r="H288" i="1"/>
  <c r="AD263" i="1"/>
  <c r="AG263" i="1"/>
  <c r="AH263" i="1"/>
  <c r="AI263" i="1"/>
  <c r="AD264" i="1"/>
  <c r="AG264" i="1"/>
  <c r="AH264" i="1"/>
  <c r="AI264" i="1"/>
  <c r="AD265" i="1"/>
  <c r="AG265" i="1"/>
  <c r="AH265" i="1"/>
  <c r="AI265" i="1"/>
  <c r="AD266" i="1"/>
  <c r="AG266" i="1"/>
  <c r="AH266" i="1"/>
  <c r="AI266" i="1"/>
  <c r="AD267" i="1"/>
  <c r="AG267" i="1"/>
  <c r="AH267" i="1"/>
  <c r="AI267" i="1"/>
  <c r="AD268" i="1"/>
  <c r="AG268" i="1"/>
  <c r="AH268" i="1"/>
  <c r="AI268" i="1"/>
  <c r="AD269" i="1"/>
  <c r="AG269" i="1"/>
  <c r="AH269" i="1"/>
  <c r="AI269" i="1"/>
  <c r="AD270" i="1"/>
  <c r="AG270" i="1"/>
  <c r="AH270" i="1"/>
  <c r="AI270" i="1"/>
  <c r="AD271" i="1"/>
  <c r="AG271" i="1"/>
  <c r="AH271" i="1"/>
  <c r="AI271" i="1"/>
  <c r="AD272" i="1"/>
  <c r="AG272" i="1"/>
  <c r="AH272" i="1"/>
  <c r="AI272" i="1"/>
  <c r="AD273" i="1"/>
  <c r="AG273" i="1"/>
  <c r="AH273" i="1"/>
  <c r="AI273" i="1"/>
  <c r="AD274" i="1"/>
  <c r="AG274" i="1"/>
  <c r="AH274" i="1"/>
  <c r="AI274" i="1"/>
  <c r="AD275" i="1"/>
  <c r="AG275" i="1"/>
  <c r="AH275" i="1"/>
  <c r="AI275" i="1"/>
  <c r="AD276" i="1"/>
  <c r="AG276" i="1"/>
  <c r="AH276" i="1"/>
  <c r="AI276" i="1"/>
  <c r="AD277" i="1"/>
  <c r="AG277" i="1"/>
  <c r="AH277" i="1"/>
  <c r="AI277" i="1"/>
  <c r="AD278" i="1"/>
  <c r="AG278" i="1"/>
  <c r="AH278" i="1"/>
  <c r="AI278" i="1"/>
  <c r="AD279" i="1"/>
  <c r="AG279" i="1"/>
  <c r="AH279" i="1"/>
  <c r="AI279" i="1"/>
  <c r="AD280" i="1"/>
  <c r="AG280" i="1"/>
  <c r="AH280" i="1"/>
  <c r="AI280" i="1"/>
  <c r="AD281" i="1"/>
  <c r="AG281" i="1"/>
  <c r="AH281" i="1"/>
  <c r="AI281" i="1"/>
  <c r="AD282" i="1"/>
  <c r="AG282" i="1"/>
  <c r="AH282" i="1"/>
  <c r="AI282" i="1"/>
  <c r="AD283" i="1"/>
  <c r="AG283" i="1"/>
  <c r="AH283" i="1"/>
  <c r="AI283" i="1"/>
  <c r="AD284" i="1"/>
  <c r="AG284" i="1"/>
  <c r="AH284" i="1"/>
  <c r="AI284" i="1"/>
  <c r="AD285" i="1"/>
  <c r="AG285" i="1"/>
  <c r="AH285" i="1"/>
  <c r="AI285" i="1"/>
  <c r="AD286" i="1"/>
  <c r="AG286" i="1"/>
  <c r="AH286" i="1"/>
  <c r="AI286" i="1"/>
  <c r="AI262" i="1"/>
  <c r="AH262" i="1"/>
  <c r="AG262" i="1"/>
  <c r="AD262" i="1"/>
  <c r="X263" i="1"/>
  <c r="Y263" i="1"/>
  <c r="Z263" i="1"/>
  <c r="X264" i="1"/>
  <c r="Y264" i="1"/>
  <c r="Z264" i="1"/>
  <c r="X265" i="1"/>
  <c r="Y265" i="1"/>
  <c r="Z265" i="1"/>
  <c r="X266" i="1"/>
  <c r="Y266" i="1"/>
  <c r="Z266" i="1"/>
  <c r="X267" i="1"/>
  <c r="Y267" i="1"/>
  <c r="Z267" i="1"/>
  <c r="X268" i="1"/>
  <c r="Y268" i="1"/>
  <c r="Z268" i="1"/>
  <c r="X269" i="1"/>
  <c r="Y269" i="1"/>
  <c r="Z269" i="1"/>
  <c r="X270" i="1"/>
  <c r="Y270" i="1"/>
  <c r="Z270" i="1"/>
  <c r="X271" i="1"/>
  <c r="Y271" i="1"/>
  <c r="Z271" i="1"/>
  <c r="X272" i="1"/>
  <c r="Y272" i="1"/>
  <c r="Z272" i="1"/>
  <c r="X273" i="1"/>
  <c r="Y273" i="1"/>
  <c r="Z273" i="1"/>
  <c r="X274" i="1"/>
  <c r="Y274" i="1"/>
  <c r="Z274" i="1"/>
  <c r="X275" i="1"/>
  <c r="Y275" i="1"/>
  <c r="Z275" i="1"/>
  <c r="X276" i="1"/>
  <c r="Y276" i="1"/>
  <c r="Z276" i="1"/>
  <c r="X277" i="1"/>
  <c r="Y277" i="1"/>
  <c r="Z277" i="1"/>
  <c r="X278" i="1"/>
  <c r="Y278" i="1"/>
  <c r="Z278" i="1"/>
  <c r="X279" i="1"/>
  <c r="Y279" i="1"/>
  <c r="Z279" i="1"/>
  <c r="X280" i="1"/>
  <c r="Y280" i="1"/>
  <c r="Z280" i="1"/>
  <c r="X281" i="1"/>
  <c r="Y281" i="1"/>
  <c r="Z281" i="1"/>
  <c r="X282" i="1"/>
  <c r="Y282" i="1"/>
  <c r="Z282" i="1"/>
  <c r="X283" i="1"/>
  <c r="Y283" i="1"/>
  <c r="Z283" i="1"/>
  <c r="X284" i="1"/>
  <c r="Y284" i="1"/>
  <c r="Z284" i="1"/>
  <c r="X285" i="1"/>
  <c r="Y285" i="1"/>
  <c r="Z285" i="1"/>
  <c r="X286" i="1"/>
  <c r="Y286" i="1"/>
  <c r="Z286" i="1"/>
  <c r="Z262" i="1"/>
  <c r="Y262" i="1"/>
  <c r="X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62" i="1"/>
  <c r="T263" i="1"/>
  <c r="U263" i="1"/>
  <c r="T264" i="1"/>
  <c r="U264" i="1"/>
  <c r="T265" i="1"/>
  <c r="U265" i="1"/>
  <c r="T266" i="1"/>
  <c r="U266" i="1"/>
  <c r="T267" i="1"/>
  <c r="U267" i="1"/>
  <c r="T268" i="1"/>
  <c r="U268" i="1"/>
  <c r="T269" i="1"/>
  <c r="U269" i="1"/>
  <c r="T270" i="1"/>
  <c r="U270" i="1"/>
  <c r="T271" i="1"/>
  <c r="U271" i="1"/>
  <c r="T272" i="1"/>
  <c r="U272" i="1"/>
  <c r="T273" i="1"/>
  <c r="U273" i="1"/>
  <c r="T274" i="1"/>
  <c r="U274" i="1"/>
  <c r="T275" i="1"/>
  <c r="U275" i="1"/>
  <c r="T276" i="1"/>
  <c r="U276" i="1"/>
  <c r="T277" i="1"/>
  <c r="U277" i="1"/>
  <c r="T278" i="1"/>
  <c r="U278" i="1"/>
  <c r="T279" i="1"/>
  <c r="U279" i="1"/>
  <c r="T280" i="1"/>
  <c r="U280" i="1"/>
  <c r="T281" i="1"/>
  <c r="U281" i="1"/>
  <c r="T282" i="1"/>
  <c r="U282" i="1"/>
  <c r="T283" i="1"/>
  <c r="U283" i="1"/>
  <c r="T284" i="1"/>
  <c r="U284" i="1"/>
  <c r="T285" i="1"/>
  <c r="U285" i="1"/>
  <c r="T286" i="1"/>
  <c r="U286" i="1"/>
  <c r="U262" i="1"/>
  <c r="T262" i="1"/>
  <c r="O263" i="1"/>
  <c r="P263" i="1"/>
  <c r="Q263" i="1"/>
  <c r="R263" i="1"/>
  <c r="S263" i="1"/>
  <c r="O264" i="1"/>
  <c r="P264" i="1"/>
  <c r="Q264" i="1"/>
  <c r="R264" i="1"/>
  <c r="S264" i="1"/>
  <c r="O265" i="1"/>
  <c r="P265" i="1"/>
  <c r="Q265" i="1"/>
  <c r="R265" i="1"/>
  <c r="S265" i="1"/>
  <c r="O266" i="1"/>
  <c r="P266" i="1"/>
  <c r="Q266" i="1"/>
  <c r="R266" i="1"/>
  <c r="S266" i="1"/>
  <c r="O267" i="1"/>
  <c r="P267" i="1"/>
  <c r="Q267" i="1"/>
  <c r="R267" i="1"/>
  <c r="S267" i="1"/>
  <c r="O268" i="1"/>
  <c r="P268" i="1"/>
  <c r="Q268" i="1"/>
  <c r="R268" i="1"/>
  <c r="S268" i="1"/>
  <c r="O269" i="1"/>
  <c r="P269" i="1"/>
  <c r="Q269" i="1"/>
  <c r="R269" i="1"/>
  <c r="S269" i="1"/>
  <c r="O270" i="1"/>
  <c r="P270" i="1"/>
  <c r="Q270" i="1"/>
  <c r="R270" i="1"/>
  <c r="S270" i="1"/>
  <c r="O271" i="1"/>
  <c r="P271" i="1"/>
  <c r="Q271" i="1"/>
  <c r="R271" i="1"/>
  <c r="S271" i="1"/>
  <c r="O272" i="1"/>
  <c r="P272" i="1"/>
  <c r="Q272" i="1"/>
  <c r="R272" i="1"/>
  <c r="S272" i="1"/>
  <c r="O273" i="1"/>
  <c r="P273" i="1"/>
  <c r="Q273" i="1"/>
  <c r="R273" i="1"/>
  <c r="S273" i="1"/>
  <c r="O274" i="1"/>
  <c r="P274" i="1"/>
  <c r="Q274" i="1"/>
  <c r="R274" i="1"/>
  <c r="S274" i="1"/>
  <c r="O275" i="1"/>
  <c r="P275" i="1"/>
  <c r="Q275" i="1"/>
  <c r="R275" i="1"/>
  <c r="S275" i="1"/>
  <c r="O276" i="1"/>
  <c r="P276" i="1"/>
  <c r="Q276" i="1"/>
  <c r="R276" i="1"/>
  <c r="S276" i="1"/>
  <c r="O277" i="1"/>
  <c r="P277" i="1"/>
  <c r="Q277" i="1"/>
  <c r="R277" i="1"/>
  <c r="S277" i="1"/>
  <c r="O278" i="1"/>
  <c r="P278" i="1"/>
  <c r="Q278" i="1"/>
  <c r="R278" i="1"/>
  <c r="S278" i="1"/>
  <c r="O279" i="1"/>
  <c r="P279" i="1"/>
  <c r="Q279" i="1"/>
  <c r="R279" i="1"/>
  <c r="S279" i="1"/>
  <c r="O280" i="1"/>
  <c r="P280" i="1"/>
  <c r="Q280" i="1"/>
  <c r="R280" i="1"/>
  <c r="S280" i="1"/>
  <c r="O281" i="1"/>
  <c r="P281" i="1"/>
  <c r="Q281" i="1"/>
  <c r="R281" i="1"/>
  <c r="S281" i="1"/>
  <c r="O282" i="1"/>
  <c r="P282" i="1"/>
  <c r="Q282" i="1"/>
  <c r="R282" i="1"/>
  <c r="S282" i="1"/>
  <c r="O283" i="1"/>
  <c r="P283" i="1"/>
  <c r="Q283" i="1"/>
  <c r="R283" i="1"/>
  <c r="S283" i="1"/>
  <c r="O284" i="1"/>
  <c r="P284" i="1"/>
  <c r="Q284" i="1"/>
  <c r="R284" i="1"/>
  <c r="S284" i="1"/>
  <c r="O285" i="1"/>
  <c r="P285" i="1"/>
  <c r="Q285" i="1"/>
  <c r="R285" i="1"/>
  <c r="S285" i="1"/>
  <c r="O286" i="1"/>
  <c r="P286" i="1"/>
  <c r="Q286" i="1"/>
  <c r="R286" i="1"/>
  <c r="S286" i="1"/>
  <c r="S262" i="1"/>
  <c r="R262" i="1"/>
  <c r="Q262" i="1"/>
  <c r="P262" i="1"/>
  <c r="O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L262" i="1"/>
  <c r="K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J262" i="1"/>
  <c r="I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62" i="1"/>
  <c r="AD237" i="1"/>
  <c r="AE237" i="1"/>
  <c r="AG237" i="1"/>
  <c r="AH237" i="1"/>
  <c r="AI237" i="1"/>
  <c r="AD238" i="1"/>
  <c r="AE238" i="1"/>
  <c r="AG238" i="1"/>
  <c r="AH238" i="1"/>
  <c r="AI238" i="1"/>
  <c r="AD239" i="1"/>
  <c r="AE239" i="1"/>
  <c r="AG239" i="1"/>
  <c r="AH239" i="1"/>
  <c r="AI239" i="1"/>
  <c r="AD240" i="1"/>
  <c r="AE240" i="1"/>
  <c r="AG240" i="1"/>
  <c r="AH240" i="1"/>
  <c r="AI240" i="1"/>
  <c r="AD241" i="1"/>
  <c r="AE241" i="1"/>
  <c r="AG241" i="1"/>
  <c r="AH241" i="1"/>
  <c r="AI241" i="1"/>
  <c r="AD242" i="1"/>
  <c r="AE242" i="1"/>
  <c r="AG242" i="1"/>
  <c r="AH242" i="1"/>
  <c r="AI242" i="1"/>
  <c r="AD243" i="1"/>
  <c r="AE243" i="1"/>
  <c r="AG243" i="1"/>
  <c r="AH243" i="1"/>
  <c r="AI243" i="1"/>
  <c r="AD244" i="1"/>
  <c r="AE244" i="1"/>
  <c r="AG244" i="1"/>
  <c r="AH244" i="1"/>
  <c r="AI244" i="1"/>
  <c r="AD245" i="1"/>
  <c r="AE245" i="1"/>
  <c r="AG245" i="1"/>
  <c r="AH245" i="1"/>
  <c r="AI245" i="1"/>
  <c r="AD246" i="1"/>
  <c r="AE246" i="1"/>
  <c r="AG246" i="1"/>
  <c r="AH246" i="1"/>
  <c r="AI246" i="1"/>
  <c r="AD247" i="1"/>
  <c r="AE247" i="1"/>
  <c r="AG247" i="1"/>
  <c r="AH247" i="1"/>
  <c r="AI247" i="1"/>
  <c r="AD248" i="1"/>
  <c r="AE248" i="1"/>
  <c r="AG248" i="1"/>
  <c r="AH248" i="1"/>
  <c r="AI248" i="1"/>
  <c r="AD249" i="1"/>
  <c r="AE249" i="1"/>
  <c r="AG249" i="1"/>
  <c r="AH249" i="1"/>
  <c r="AI249" i="1"/>
  <c r="AD250" i="1"/>
  <c r="AE250" i="1"/>
  <c r="AG250" i="1"/>
  <c r="AH250" i="1"/>
  <c r="AI250" i="1"/>
  <c r="AD251" i="1"/>
  <c r="AE251" i="1"/>
  <c r="AG251" i="1"/>
  <c r="AH251" i="1"/>
  <c r="AI251" i="1"/>
  <c r="AD252" i="1"/>
  <c r="AE252" i="1"/>
  <c r="AG252" i="1"/>
  <c r="AH252" i="1"/>
  <c r="AI252" i="1"/>
  <c r="AD253" i="1"/>
  <c r="AE253" i="1"/>
  <c r="AG253" i="1"/>
  <c r="AH253" i="1"/>
  <c r="AI253" i="1"/>
  <c r="AD254" i="1"/>
  <c r="AE254" i="1"/>
  <c r="AG254" i="1"/>
  <c r="AH254" i="1"/>
  <c r="AI254" i="1"/>
  <c r="AD255" i="1"/>
  <c r="AE255" i="1"/>
  <c r="AG255" i="1"/>
  <c r="AH255" i="1"/>
  <c r="AI255" i="1"/>
  <c r="AD256" i="1"/>
  <c r="AE256" i="1"/>
  <c r="AG256" i="1"/>
  <c r="AH256" i="1"/>
  <c r="AI256" i="1"/>
  <c r="AD257" i="1"/>
  <c r="AE257" i="1"/>
  <c r="AG257" i="1"/>
  <c r="AH257" i="1"/>
  <c r="AI257" i="1"/>
  <c r="AD258" i="1"/>
  <c r="AE258" i="1"/>
  <c r="AG258" i="1"/>
  <c r="AH258" i="1"/>
  <c r="AI258" i="1"/>
  <c r="AD259" i="1"/>
  <c r="AE259" i="1"/>
  <c r="AG259" i="1"/>
  <c r="AH259" i="1"/>
  <c r="AI259" i="1"/>
  <c r="AD260" i="1"/>
  <c r="AE260" i="1"/>
  <c r="AG260" i="1"/>
  <c r="AH260" i="1"/>
  <c r="AI260" i="1"/>
  <c r="AI236" i="1"/>
  <c r="AH236" i="1"/>
  <c r="AG236" i="1"/>
  <c r="AE236" i="1"/>
  <c r="AD236" i="1"/>
  <c r="W237" i="1"/>
  <c r="X237" i="1"/>
  <c r="Y237" i="1"/>
  <c r="Z237" i="1"/>
  <c r="AA237" i="1"/>
  <c r="AB237" i="1"/>
  <c r="W238" i="1"/>
  <c r="X238" i="1"/>
  <c r="Y238" i="1"/>
  <c r="Z238" i="1"/>
  <c r="AA238" i="1"/>
  <c r="AB238" i="1"/>
  <c r="W239" i="1"/>
  <c r="X239" i="1"/>
  <c r="Y239" i="1"/>
  <c r="Z239" i="1"/>
  <c r="AA239" i="1"/>
  <c r="AB239" i="1"/>
  <c r="W240" i="1"/>
  <c r="X240" i="1"/>
  <c r="Y240" i="1"/>
  <c r="Z240" i="1"/>
  <c r="AA240" i="1"/>
  <c r="AB240" i="1"/>
  <c r="W241" i="1"/>
  <c r="X241" i="1"/>
  <c r="Y241" i="1"/>
  <c r="Z241" i="1"/>
  <c r="AA241" i="1"/>
  <c r="AB241" i="1"/>
  <c r="W242" i="1"/>
  <c r="X242" i="1"/>
  <c r="Y242" i="1"/>
  <c r="Z242" i="1"/>
  <c r="AA242" i="1"/>
  <c r="AB242" i="1"/>
  <c r="W243" i="1"/>
  <c r="X243" i="1"/>
  <c r="Y243" i="1"/>
  <c r="Z243" i="1"/>
  <c r="AA243" i="1"/>
  <c r="AB243" i="1"/>
  <c r="W244" i="1"/>
  <c r="X244" i="1"/>
  <c r="Y244" i="1"/>
  <c r="Z244" i="1"/>
  <c r="AA244" i="1"/>
  <c r="AB244" i="1"/>
  <c r="W245" i="1"/>
  <c r="X245" i="1"/>
  <c r="Y245" i="1"/>
  <c r="Z245" i="1"/>
  <c r="AA245" i="1"/>
  <c r="AB245" i="1"/>
  <c r="W246" i="1"/>
  <c r="X246" i="1"/>
  <c r="Y246" i="1"/>
  <c r="Z246" i="1"/>
  <c r="AA246" i="1"/>
  <c r="AB246" i="1"/>
  <c r="W247" i="1"/>
  <c r="X247" i="1"/>
  <c r="Y247" i="1"/>
  <c r="Z247" i="1"/>
  <c r="AA247" i="1"/>
  <c r="AB247" i="1"/>
  <c r="W248" i="1"/>
  <c r="X248" i="1"/>
  <c r="Y248" i="1"/>
  <c r="Z248" i="1"/>
  <c r="AA248" i="1"/>
  <c r="AB248" i="1"/>
  <c r="W249" i="1"/>
  <c r="X249" i="1"/>
  <c r="Y249" i="1"/>
  <c r="Z249" i="1"/>
  <c r="AA249" i="1"/>
  <c r="AB249" i="1"/>
  <c r="W250" i="1"/>
  <c r="X250" i="1"/>
  <c r="Y250" i="1"/>
  <c r="Z250" i="1"/>
  <c r="AA250" i="1"/>
  <c r="AB250" i="1"/>
  <c r="W251" i="1"/>
  <c r="X251" i="1"/>
  <c r="Y251" i="1"/>
  <c r="Z251" i="1"/>
  <c r="AA251" i="1"/>
  <c r="AB251" i="1"/>
  <c r="W252" i="1"/>
  <c r="X252" i="1"/>
  <c r="Y252" i="1"/>
  <c r="Z252" i="1"/>
  <c r="AA252" i="1"/>
  <c r="AB252" i="1"/>
  <c r="W253" i="1"/>
  <c r="X253" i="1"/>
  <c r="Y253" i="1"/>
  <c r="Z253" i="1"/>
  <c r="AA253" i="1"/>
  <c r="AB253" i="1"/>
  <c r="W254" i="1"/>
  <c r="X254" i="1"/>
  <c r="Y254" i="1"/>
  <c r="Z254" i="1"/>
  <c r="AA254" i="1"/>
  <c r="AB254" i="1"/>
  <c r="W255" i="1"/>
  <c r="X255" i="1"/>
  <c r="Y255" i="1"/>
  <c r="Z255" i="1"/>
  <c r="AA255" i="1"/>
  <c r="AB255" i="1"/>
  <c r="W256" i="1"/>
  <c r="X256" i="1"/>
  <c r="Y256" i="1"/>
  <c r="Z256" i="1"/>
  <c r="AA256" i="1"/>
  <c r="AB256" i="1"/>
  <c r="W257" i="1"/>
  <c r="X257" i="1"/>
  <c r="Y257" i="1"/>
  <c r="Z257" i="1"/>
  <c r="AA257" i="1"/>
  <c r="AB257" i="1"/>
  <c r="W258" i="1"/>
  <c r="X258" i="1"/>
  <c r="Y258" i="1"/>
  <c r="Z258" i="1"/>
  <c r="AA258" i="1"/>
  <c r="AB258" i="1"/>
  <c r="W259" i="1"/>
  <c r="X259" i="1"/>
  <c r="Y259" i="1"/>
  <c r="Z259" i="1"/>
  <c r="AA259" i="1"/>
  <c r="AB259" i="1"/>
  <c r="W260" i="1"/>
  <c r="X260" i="1"/>
  <c r="Y260" i="1"/>
  <c r="Z260" i="1"/>
  <c r="AA260" i="1"/>
  <c r="AB260" i="1"/>
  <c r="AB236" i="1"/>
  <c r="AA236" i="1"/>
  <c r="Z236" i="1"/>
  <c r="Y236" i="1"/>
  <c r="X236" i="1"/>
  <c r="W236" i="1"/>
  <c r="O237" i="1"/>
  <c r="P237" i="1"/>
  <c r="Q237" i="1"/>
  <c r="R237" i="1"/>
  <c r="S237" i="1"/>
  <c r="T237" i="1"/>
  <c r="U237" i="1"/>
  <c r="O238" i="1"/>
  <c r="P238" i="1"/>
  <c r="Q238" i="1"/>
  <c r="R238" i="1"/>
  <c r="S238" i="1"/>
  <c r="T238" i="1"/>
  <c r="U238" i="1"/>
  <c r="O239" i="1"/>
  <c r="P239" i="1"/>
  <c r="Q239" i="1"/>
  <c r="R239" i="1"/>
  <c r="S239" i="1"/>
  <c r="T239" i="1"/>
  <c r="U239" i="1"/>
  <c r="O240" i="1"/>
  <c r="P240" i="1"/>
  <c r="Q240" i="1"/>
  <c r="R240" i="1"/>
  <c r="S240" i="1"/>
  <c r="T240" i="1"/>
  <c r="U240" i="1"/>
  <c r="O241" i="1"/>
  <c r="P241" i="1"/>
  <c r="Q241" i="1"/>
  <c r="R241" i="1"/>
  <c r="S241" i="1"/>
  <c r="T241" i="1"/>
  <c r="U241" i="1"/>
  <c r="O242" i="1"/>
  <c r="P242" i="1"/>
  <c r="Q242" i="1"/>
  <c r="R242" i="1"/>
  <c r="S242" i="1"/>
  <c r="T242" i="1"/>
  <c r="U242" i="1"/>
  <c r="O243" i="1"/>
  <c r="P243" i="1"/>
  <c r="Q243" i="1"/>
  <c r="R243" i="1"/>
  <c r="S243" i="1"/>
  <c r="T243" i="1"/>
  <c r="U243" i="1"/>
  <c r="O244" i="1"/>
  <c r="P244" i="1"/>
  <c r="Q244" i="1"/>
  <c r="R244" i="1"/>
  <c r="S244" i="1"/>
  <c r="T244" i="1"/>
  <c r="U244" i="1"/>
  <c r="O245" i="1"/>
  <c r="P245" i="1"/>
  <c r="Q245" i="1"/>
  <c r="R245" i="1"/>
  <c r="S245" i="1"/>
  <c r="T245" i="1"/>
  <c r="U245" i="1"/>
  <c r="O246" i="1"/>
  <c r="P246" i="1"/>
  <c r="Q246" i="1"/>
  <c r="R246" i="1"/>
  <c r="S246" i="1"/>
  <c r="T246" i="1"/>
  <c r="U246" i="1"/>
  <c r="O247" i="1"/>
  <c r="P247" i="1"/>
  <c r="Q247" i="1"/>
  <c r="R247" i="1"/>
  <c r="S247" i="1"/>
  <c r="T247" i="1"/>
  <c r="U247" i="1"/>
  <c r="O248" i="1"/>
  <c r="P248" i="1"/>
  <c r="Q248" i="1"/>
  <c r="R248" i="1"/>
  <c r="S248" i="1"/>
  <c r="T248" i="1"/>
  <c r="U248" i="1"/>
  <c r="O249" i="1"/>
  <c r="P249" i="1"/>
  <c r="Q249" i="1"/>
  <c r="R249" i="1"/>
  <c r="S249" i="1"/>
  <c r="T249" i="1"/>
  <c r="U249" i="1"/>
  <c r="O250" i="1"/>
  <c r="P250" i="1"/>
  <c r="Q250" i="1"/>
  <c r="R250" i="1"/>
  <c r="S250" i="1"/>
  <c r="T250" i="1"/>
  <c r="U250" i="1"/>
  <c r="O251" i="1"/>
  <c r="P251" i="1"/>
  <c r="Q251" i="1"/>
  <c r="R251" i="1"/>
  <c r="S251" i="1"/>
  <c r="T251" i="1"/>
  <c r="U251" i="1"/>
  <c r="O252" i="1"/>
  <c r="P252" i="1"/>
  <c r="Q252" i="1"/>
  <c r="R252" i="1"/>
  <c r="S252" i="1"/>
  <c r="T252" i="1"/>
  <c r="U252" i="1"/>
  <c r="O253" i="1"/>
  <c r="P253" i="1"/>
  <c r="Q253" i="1"/>
  <c r="R253" i="1"/>
  <c r="S253" i="1"/>
  <c r="T253" i="1"/>
  <c r="U253" i="1"/>
  <c r="O254" i="1"/>
  <c r="P254" i="1"/>
  <c r="Q254" i="1"/>
  <c r="R254" i="1"/>
  <c r="S254" i="1"/>
  <c r="T254" i="1"/>
  <c r="U254" i="1"/>
  <c r="O255" i="1"/>
  <c r="P255" i="1"/>
  <c r="Q255" i="1"/>
  <c r="R255" i="1"/>
  <c r="S255" i="1"/>
  <c r="T255" i="1"/>
  <c r="U255" i="1"/>
  <c r="O256" i="1"/>
  <c r="P256" i="1"/>
  <c r="Q256" i="1"/>
  <c r="R256" i="1"/>
  <c r="S256" i="1"/>
  <c r="T256" i="1"/>
  <c r="U256" i="1"/>
  <c r="O257" i="1"/>
  <c r="P257" i="1"/>
  <c r="Q257" i="1"/>
  <c r="R257" i="1"/>
  <c r="S257" i="1"/>
  <c r="T257" i="1"/>
  <c r="U257" i="1"/>
  <c r="O258" i="1"/>
  <c r="P258" i="1"/>
  <c r="Q258" i="1"/>
  <c r="R258" i="1"/>
  <c r="S258" i="1"/>
  <c r="T258" i="1"/>
  <c r="U258" i="1"/>
  <c r="O259" i="1"/>
  <c r="P259" i="1"/>
  <c r="Q259" i="1"/>
  <c r="R259" i="1"/>
  <c r="S259" i="1"/>
  <c r="T259" i="1"/>
  <c r="U259" i="1"/>
  <c r="O260" i="1"/>
  <c r="P260" i="1"/>
  <c r="Q260" i="1"/>
  <c r="R260" i="1"/>
  <c r="S260" i="1"/>
  <c r="T260" i="1"/>
  <c r="U260" i="1"/>
  <c r="U236" i="1"/>
  <c r="T236" i="1"/>
  <c r="S236" i="1"/>
  <c r="R236" i="1"/>
  <c r="Q236" i="1"/>
  <c r="P236" i="1"/>
  <c r="O236" i="1"/>
  <c r="H237" i="1"/>
  <c r="I237" i="1"/>
  <c r="J237" i="1"/>
  <c r="K237" i="1"/>
  <c r="L237" i="1"/>
  <c r="H238" i="1"/>
  <c r="I238" i="1"/>
  <c r="J238" i="1"/>
  <c r="K238" i="1"/>
  <c r="L238" i="1"/>
  <c r="H239" i="1"/>
  <c r="I239" i="1"/>
  <c r="J239" i="1"/>
  <c r="K239" i="1"/>
  <c r="L239" i="1"/>
  <c r="H240" i="1"/>
  <c r="I240" i="1"/>
  <c r="J240" i="1"/>
  <c r="K240" i="1"/>
  <c r="L240" i="1"/>
  <c r="H241" i="1"/>
  <c r="I241" i="1"/>
  <c r="J241" i="1"/>
  <c r="K241" i="1"/>
  <c r="L241" i="1"/>
  <c r="H242" i="1"/>
  <c r="I242" i="1"/>
  <c r="J242" i="1"/>
  <c r="K242" i="1"/>
  <c r="L242" i="1"/>
  <c r="H243" i="1"/>
  <c r="I243" i="1"/>
  <c r="J243" i="1"/>
  <c r="K243" i="1"/>
  <c r="L243" i="1"/>
  <c r="H244" i="1"/>
  <c r="I244" i="1"/>
  <c r="J244" i="1"/>
  <c r="K244" i="1"/>
  <c r="L244" i="1"/>
  <c r="H245" i="1"/>
  <c r="I245" i="1"/>
  <c r="J245" i="1"/>
  <c r="K245" i="1"/>
  <c r="L245" i="1"/>
  <c r="H246" i="1"/>
  <c r="I246" i="1"/>
  <c r="J246" i="1"/>
  <c r="K246" i="1"/>
  <c r="L246" i="1"/>
  <c r="H247" i="1"/>
  <c r="I247" i="1"/>
  <c r="J247" i="1"/>
  <c r="K247" i="1"/>
  <c r="L247" i="1"/>
  <c r="H248" i="1"/>
  <c r="I248" i="1"/>
  <c r="J248" i="1"/>
  <c r="K248" i="1"/>
  <c r="L248" i="1"/>
  <c r="H249" i="1"/>
  <c r="I249" i="1"/>
  <c r="J249" i="1"/>
  <c r="K249" i="1"/>
  <c r="L249" i="1"/>
  <c r="H250" i="1"/>
  <c r="I250" i="1"/>
  <c r="J250" i="1"/>
  <c r="K250" i="1"/>
  <c r="L250" i="1"/>
  <c r="H251" i="1"/>
  <c r="I251" i="1"/>
  <c r="J251" i="1"/>
  <c r="K251" i="1"/>
  <c r="L251" i="1"/>
  <c r="H252" i="1"/>
  <c r="I252" i="1"/>
  <c r="J252" i="1"/>
  <c r="K252" i="1"/>
  <c r="L252" i="1"/>
  <c r="H253" i="1"/>
  <c r="I253" i="1"/>
  <c r="J253" i="1"/>
  <c r="K253" i="1"/>
  <c r="L253" i="1"/>
  <c r="H254" i="1"/>
  <c r="I254" i="1"/>
  <c r="J254" i="1"/>
  <c r="K254" i="1"/>
  <c r="L254" i="1"/>
  <c r="H255" i="1"/>
  <c r="I255" i="1"/>
  <c r="J255" i="1"/>
  <c r="K255" i="1"/>
  <c r="L255" i="1"/>
  <c r="H256" i="1"/>
  <c r="I256" i="1"/>
  <c r="J256" i="1"/>
  <c r="K256" i="1"/>
  <c r="L256" i="1"/>
  <c r="H257" i="1"/>
  <c r="I257" i="1"/>
  <c r="J257" i="1"/>
  <c r="K257" i="1"/>
  <c r="L257" i="1"/>
  <c r="H258" i="1"/>
  <c r="I258" i="1"/>
  <c r="J258" i="1"/>
  <c r="K258" i="1"/>
  <c r="L258" i="1"/>
  <c r="H259" i="1"/>
  <c r="I259" i="1"/>
  <c r="J259" i="1"/>
  <c r="K259" i="1"/>
  <c r="L259" i="1"/>
  <c r="H260" i="1"/>
  <c r="I260" i="1"/>
  <c r="J260" i="1"/>
  <c r="K260" i="1"/>
  <c r="L260" i="1"/>
  <c r="L236" i="1"/>
  <c r="K236" i="1"/>
  <c r="J236" i="1"/>
  <c r="H236" i="1"/>
  <c r="I236" i="1"/>
  <c r="AG211" i="1"/>
  <c r="AH211" i="1"/>
  <c r="AI211" i="1"/>
  <c r="AG212" i="1"/>
  <c r="AH212" i="1"/>
  <c r="AI212" i="1"/>
  <c r="AG213" i="1"/>
  <c r="AH213" i="1"/>
  <c r="AI213" i="1"/>
  <c r="AG214" i="1"/>
  <c r="AH214" i="1"/>
  <c r="AI214" i="1"/>
  <c r="AG215" i="1"/>
  <c r="AH215" i="1"/>
  <c r="AI215" i="1"/>
  <c r="AG216" i="1"/>
  <c r="AH216" i="1"/>
  <c r="AI216" i="1"/>
  <c r="AG217" i="1"/>
  <c r="AH217" i="1"/>
  <c r="AI217" i="1"/>
  <c r="AG218" i="1"/>
  <c r="AH218" i="1"/>
  <c r="AI218" i="1"/>
  <c r="AG219" i="1"/>
  <c r="AH219" i="1"/>
  <c r="AI219" i="1"/>
  <c r="AG220" i="1"/>
  <c r="AH220" i="1"/>
  <c r="AI220" i="1"/>
  <c r="AG221" i="1"/>
  <c r="AH221" i="1"/>
  <c r="AI221" i="1"/>
  <c r="AG222" i="1"/>
  <c r="AH222" i="1"/>
  <c r="AI222" i="1"/>
  <c r="AG223" i="1"/>
  <c r="AH223" i="1"/>
  <c r="AI223" i="1"/>
  <c r="AG224" i="1"/>
  <c r="AH224" i="1"/>
  <c r="AI224" i="1"/>
  <c r="AG225" i="1"/>
  <c r="AH225" i="1"/>
  <c r="AI225" i="1"/>
  <c r="AG226" i="1"/>
  <c r="AH226" i="1"/>
  <c r="AI226" i="1"/>
  <c r="AG227" i="1"/>
  <c r="AH227" i="1"/>
  <c r="AI227" i="1"/>
  <c r="AG228" i="1"/>
  <c r="AH228" i="1"/>
  <c r="AI228" i="1"/>
  <c r="AG229" i="1"/>
  <c r="AH229" i="1"/>
  <c r="AI229" i="1"/>
  <c r="AG230" i="1"/>
  <c r="AH230" i="1"/>
  <c r="AI230" i="1"/>
  <c r="AG231" i="1"/>
  <c r="AH231" i="1"/>
  <c r="AI231" i="1"/>
  <c r="AG232" i="1"/>
  <c r="AH232" i="1"/>
  <c r="AI232" i="1"/>
  <c r="AG233" i="1"/>
  <c r="AH233" i="1"/>
  <c r="AI233" i="1"/>
  <c r="AG234" i="1"/>
  <c r="AH234" i="1"/>
  <c r="AI234" i="1"/>
  <c r="AI210" i="1"/>
  <c r="AH210" i="1"/>
  <c r="AG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10" i="1"/>
  <c r="W211" i="1"/>
  <c r="X211" i="1"/>
  <c r="Y211" i="1"/>
  <c r="Z211" i="1"/>
  <c r="W212" i="1"/>
  <c r="X212" i="1"/>
  <c r="Y212" i="1"/>
  <c r="Z212" i="1"/>
  <c r="W213" i="1"/>
  <c r="X213" i="1"/>
  <c r="Y213" i="1"/>
  <c r="Z213" i="1"/>
  <c r="W214" i="1"/>
  <c r="X214" i="1"/>
  <c r="Y214" i="1"/>
  <c r="Z214" i="1"/>
  <c r="W215" i="1"/>
  <c r="X215" i="1"/>
  <c r="Y215" i="1"/>
  <c r="Z215" i="1"/>
  <c r="W216" i="1"/>
  <c r="X216" i="1"/>
  <c r="Y216" i="1"/>
  <c r="Z216" i="1"/>
  <c r="W217" i="1"/>
  <c r="X217" i="1"/>
  <c r="Y217" i="1"/>
  <c r="Z217" i="1"/>
  <c r="W218" i="1"/>
  <c r="X218" i="1"/>
  <c r="Y218" i="1"/>
  <c r="Z218" i="1"/>
  <c r="W219" i="1"/>
  <c r="X219" i="1"/>
  <c r="Y219" i="1"/>
  <c r="Z219" i="1"/>
  <c r="W220" i="1"/>
  <c r="X220" i="1"/>
  <c r="Y220" i="1"/>
  <c r="Z220" i="1"/>
  <c r="W221" i="1"/>
  <c r="X221" i="1"/>
  <c r="Y221" i="1"/>
  <c r="Z221" i="1"/>
  <c r="W222" i="1"/>
  <c r="X222" i="1"/>
  <c r="Y222" i="1"/>
  <c r="Z222" i="1"/>
  <c r="W223" i="1"/>
  <c r="X223" i="1"/>
  <c r="Y223" i="1"/>
  <c r="Z223" i="1"/>
  <c r="W224" i="1"/>
  <c r="X224" i="1"/>
  <c r="Y224" i="1"/>
  <c r="Z224" i="1"/>
  <c r="W225" i="1"/>
  <c r="X225" i="1"/>
  <c r="Y225" i="1"/>
  <c r="Z225" i="1"/>
  <c r="W226" i="1"/>
  <c r="X226" i="1"/>
  <c r="Y226" i="1"/>
  <c r="Z226" i="1"/>
  <c r="W227" i="1"/>
  <c r="X227" i="1"/>
  <c r="Y227" i="1"/>
  <c r="Z227" i="1"/>
  <c r="W228" i="1"/>
  <c r="X228" i="1"/>
  <c r="Y228" i="1"/>
  <c r="Z228" i="1"/>
  <c r="W229" i="1"/>
  <c r="X229" i="1"/>
  <c r="Y229" i="1"/>
  <c r="Z229" i="1"/>
  <c r="W230" i="1"/>
  <c r="X230" i="1"/>
  <c r="Y230" i="1"/>
  <c r="Z230" i="1"/>
  <c r="W231" i="1"/>
  <c r="X231" i="1"/>
  <c r="Y231" i="1"/>
  <c r="Z231" i="1"/>
  <c r="W232" i="1"/>
  <c r="X232" i="1"/>
  <c r="Y232" i="1"/>
  <c r="Z232" i="1"/>
  <c r="W233" i="1"/>
  <c r="X233" i="1"/>
  <c r="Y233" i="1"/>
  <c r="Z233" i="1"/>
  <c r="W234" i="1"/>
  <c r="X234" i="1"/>
  <c r="Y234" i="1"/>
  <c r="Z234" i="1"/>
  <c r="Z210" i="1"/>
  <c r="Y210" i="1"/>
  <c r="X210" i="1"/>
  <c r="W210" i="1"/>
  <c r="R211" i="1"/>
  <c r="S211" i="1"/>
  <c r="T211" i="1"/>
  <c r="U211" i="1"/>
  <c r="R212" i="1"/>
  <c r="S212" i="1"/>
  <c r="T212" i="1"/>
  <c r="U212" i="1"/>
  <c r="R213" i="1"/>
  <c r="S213" i="1"/>
  <c r="T213" i="1"/>
  <c r="U213" i="1"/>
  <c r="R214" i="1"/>
  <c r="S214" i="1"/>
  <c r="T214" i="1"/>
  <c r="U214" i="1"/>
  <c r="R215" i="1"/>
  <c r="S215" i="1"/>
  <c r="T215" i="1"/>
  <c r="U215" i="1"/>
  <c r="R216" i="1"/>
  <c r="S216" i="1"/>
  <c r="T216" i="1"/>
  <c r="U216" i="1"/>
  <c r="R217" i="1"/>
  <c r="S217" i="1"/>
  <c r="T217" i="1"/>
  <c r="U217" i="1"/>
  <c r="R218" i="1"/>
  <c r="S218" i="1"/>
  <c r="T218" i="1"/>
  <c r="U218" i="1"/>
  <c r="R219" i="1"/>
  <c r="S219" i="1"/>
  <c r="T219" i="1"/>
  <c r="U219" i="1"/>
  <c r="R220" i="1"/>
  <c r="S220" i="1"/>
  <c r="T220" i="1"/>
  <c r="U220" i="1"/>
  <c r="R221" i="1"/>
  <c r="S221" i="1"/>
  <c r="T221" i="1"/>
  <c r="U221" i="1"/>
  <c r="R222" i="1"/>
  <c r="S222" i="1"/>
  <c r="T222" i="1"/>
  <c r="U222" i="1"/>
  <c r="R223" i="1"/>
  <c r="S223" i="1"/>
  <c r="T223" i="1"/>
  <c r="U223" i="1"/>
  <c r="R224" i="1"/>
  <c r="S224" i="1"/>
  <c r="T224" i="1"/>
  <c r="U224" i="1"/>
  <c r="R225" i="1"/>
  <c r="S225" i="1"/>
  <c r="T225" i="1"/>
  <c r="U225" i="1"/>
  <c r="R226" i="1"/>
  <c r="S226" i="1"/>
  <c r="T226" i="1"/>
  <c r="U226" i="1"/>
  <c r="R227" i="1"/>
  <c r="S227" i="1"/>
  <c r="T227" i="1"/>
  <c r="U227" i="1"/>
  <c r="R228" i="1"/>
  <c r="S228" i="1"/>
  <c r="T228" i="1"/>
  <c r="U228" i="1"/>
  <c r="R229" i="1"/>
  <c r="S229" i="1"/>
  <c r="T229" i="1"/>
  <c r="U229" i="1"/>
  <c r="R230" i="1"/>
  <c r="S230" i="1"/>
  <c r="T230" i="1"/>
  <c r="U230" i="1"/>
  <c r="R231" i="1"/>
  <c r="S231" i="1"/>
  <c r="T231" i="1"/>
  <c r="U231" i="1"/>
  <c r="R232" i="1"/>
  <c r="S232" i="1"/>
  <c r="T232" i="1"/>
  <c r="U232" i="1"/>
  <c r="R233" i="1"/>
  <c r="S233" i="1"/>
  <c r="T233" i="1"/>
  <c r="U233" i="1"/>
  <c r="R234" i="1"/>
  <c r="S234" i="1"/>
  <c r="T234" i="1"/>
  <c r="U234" i="1"/>
  <c r="U210" i="1"/>
  <c r="T210" i="1"/>
  <c r="S210" i="1"/>
  <c r="R210" i="1"/>
  <c r="O211" i="1"/>
  <c r="P211" i="1"/>
  <c r="Q211" i="1"/>
  <c r="O212" i="1"/>
  <c r="P212" i="1"/>
  <c r="Q212" i="1"/>
  <c r="O213" i="1"/>
  <c r="P213" i="1"/>
  <c r="Q213" i="1"/>
  <c r="O214" i="1"/>
  <c r="P214" i="1"/>
  <c r="Q214" i="1"/>
  <c r="O215" i="1"/>
  <c r="P215" i="1"/>
  <c r="Q215" i="1"/>
  <c r="O216" i="1"/>
  <c r="P216" i="1"/>
  <c r="Q216" i="1"/>
  <c r="O217" i="1"/>
  <c r="P217" i="1"/>
  <c r="Q217" i="1"/>
  <c r="O218" i="1"/>
  <c r="P218" i="1"/>
  <c r="Q218" i="1"/>
  <c r="O219" i="1"/>
  <c r="P219" i="1"/>
  <c r="Q219" i="1"/>
  <c r="O220" i="1"/>
  <c r="P220" i="1"/>
  <c r="Q220" i="1"/>
  <c r="O221" i="1"/>
  <c r="P221" i="1"/>
  <c r="Q221" i="1"/>
  <c r="O222" i="1"/>
  <c r="P222" i="1"/>
  <c r="Q222" i="1"/>
  <c r="O223" i="1"/>
  <c r="P223" i="1"/>
  <c r="Q223" i="1"/>
  <c r="O224" i="1"/>
  <c r="P224" i="1"/>
  <c r="Q224" i="1"/>
  <c r="O225" i="1"/>
  <c r="P225" i="1"/>
  <c r="Q225" i="1"/>
  <c r="O226" i="1"/>
  <c r="P226" i="1"/>
  <c r="Q226" i="1"/>
  <c r="O227" i="1"/>
  <c r="P227" i="1"/>
  <c r="Q227" i="1"/>
  <c r="O228" i="1"/>
  <c r="P228" i="1"/>
  <c r="Q228" i="1"/>
  <c r="O229" i="1"/>
  <c r="P229" i="1"/>
  <c r="Q229" i="1"/>
  <c r="O230" i="1"/>
  <c r="P230" i="1"/>
  <c r="Q230" i="1"/>
  <c r="O231" i="1"/>
  <c r="P231" i="1"/>
  <c r="Q231" i="1"/>
  <c r="O232" i="1"/>
  <c r="P232" i="1"/>
  <c r="Q232" i="1"/>
  <c r="O233" i="1"/>
  <c r="P233" i="1"/>
  <c r="Q233" i="1"/>
  <c r="O234" i="1"/>
  <c r="P234" i="1"/>
  <c r="Q234" i="1"/>
  <c r="Q210" i="1"/>
  <c r="P210" i="1"/>
  <c r="O210" i="1"/>
  <c r="I211" i="1"/>
  <c r="J211" i="1"/>
  <c r="K211" i="1"/>
  <c r="L211" i="1"/>
  <c r="I212" i="1"/>
  <c r="J212" i="1"/>
  <c r="K212" i="1"/>
  <c r="L212" i="1"/>
  <c r="I213" i="1"/>
  <c r="J213" i="1"/>
  <c r="K213" i="1"/>
  <c r="L213" i="1"/>
  <c r="I214" i="1"/>
  <c r="J214" i="1"/>
  <c r="K214" i="1"/>
  <c r="L214" i="1"/>
  <c r="I215" i="1"/>
  <c r="J215" i="1"/>
  <c r="K215" i="1"/>
  <c r="L215" i="1"/>
  <c r="I216" i="1"/>
  <c r="J216" i="1"/>
  <c r="K216" i="1"/>
  <c r="L216" i="1"/>
  <c r="I217" i="1"/>
  <c r="J217" i="1"/>
  <c r="K217" i="1"/>
  <c r="L217" i="1"/>
  <c r="I218" i="1"/>
  <c r="J218" i="1"/>
  <c r="K218" i="1"/>
  <c r="L218" i="1"/>
  <c r="I219" i="1"/>
  <c r="J219" i="1"/>
  <c r="K219" i="1"/>
  <c r="L219" i="1"/>
  <c r="I220" i="1"/>
  <c r="J220" i="1"/>
  <c r="K220" i="1"/>
  <c r="L220" i="1"/>
  <c r="I221" i="1"/>
  <c r="J221" i="1"/>
  <c r="K221" i="1"/>
  <c r="L221" i="1"/>
  <c r="I222" i="1"/>
  <c r="J222" i="1"/>
  <c r="K222" i="1"/>
  <c r="L222" i="1"/>
  <c r="I223" i="1"/>
  <c r="J223" i="1"/>
  <c r="K223" i="1"/>
  <c r="L223" i="1"/>
  <c r="I224" i="1"/>
  <c r="J224" i="1"/>
  <c r="K224" i="1"/>
  <c r="L224" i="1"/>
  <c r="I225" i="1"/>
  <c r="J225" i="1"/>
  <c r="K225" i="1"/>
  <c r="L225" i="1"/>
  <c r="I226" i="1"/>
  <c r="J226" i="1"/>
  <c r="K226" i="1"/>
  <c r="L226" i="1"/>
  <c r="I227" i="1"/>
  <c r="J227" i="1"/>
  <c r="K227" i="1"/>
  <c r="L227" i="1"/>
  <c r="I228" i="1"/>
  <c r="J228" i="1"/>
  <c r="K228" i="1"/>
  <c r="L228" i="1"/>
  <c r="I229" i="1"/>
  <c r="J229" i="1"/>
  <c r="K229" i="1"/>
  <c r="L229" i="1"/>
  <c r="I230" i="1"/>
  <c r="J230" i="1"/>
  <c r="K230" i="1"/>
  <c r="L230" i="1"/>
  <c r="I231" i="1"/>
  <c r="J231" i="1"/>
  <c r="K231" i="1"/>
  <c r="L231" i="1"/>
  <c r="I232" i="1"/>
  <c r="J232" i="1"/>
  <c r="K232" i="1"/>
  <c r="L232" i="1"/>
  <c r="I233" i="1"/>
  <c r="J233" i="1"/>
  <c r="K233" i="1"/>
  <c r="L233" i="1"/>
  <c r="I234" i="1"/>
  <c r="J234" i="1"/>
  <c r="K234" i="1"/>
  <c r="L234" i="1"/>
  <c r="L210" i="1"/>
  <c r="K210" i="1"/>
  <c r="J210" i="1"/>
  <c r="I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10" i="1"/>
  <c r="AG185" i="1"/>
  <c r="AH185" i="1"/>
  <c r="AI185" i="1"/>
  <c r="AG186" i="1"/>
  <c r="AH186" i="1"/>
  <c r="AI186" i="1"/>
  <c r="AG187" i="1"/>
  <c r="AH187" i="1"/>
  <c r="AI187" i="1"/>
  <c r="AG188" i="1"/>
  <c r="AH188" i="1"/>
  <c r="AI188" i="1"/>
  <c r="AG189" i="1"/>
  <c r="AH189" i="1"/>
  <c r="AI189" i="1"/>
  <c r="AG190" i="1"/>
  <c r="AH190" i="1"/>
  <c r="AI190" i="1"/>
  <c r="AG191" i="1"/>
  <c r="AH191" i="1"/>
  <c r="AI191" i="1"/>
  <c r="AG192" i="1"/>
  <c r="AH192" i="1"/>
  <c r="AI192" i="1"/>
  <c r="AG193" i="1"/>
  <c r="AH193" i="1"/>
  <c r="AI193" i="1"/>
  <c r="AG194" i="1"/>
  <c r="AH194" i="1"/>
  <c r="AI194" i="1"/>
  <c r="AG195" i="1"/>
  <c r="AH195" i="1"/>
  <c r="AI195" i="1"/>
  <c r="AG196" i="1"/>
  <c r="AH196" i="1"/>
  <c r="AI196" i="1"/>
  <c r="AG197" i="1"/>
  <c r="AH197" i="1"/>
  <c r="AI197" i="1"/>
  <c r="AG198" i="1"/>
  <c r="AH198" i="1"/>
  <c r="AI198" i="1"/>
  <c r="AG199" i="1"/>
  <c r="AH199" i="1"/>
  <c r="AI199" i="1"/>
  <c r="AG200" i="1"/>
  <c r="AH200" i="1"/>
  <c r="AI200" i="1"/>
  <c r="AG201" i="1"/>
  <c r="AH201" i="1"/>
  <c r="AI201" i="1"/>
  <c r="AG202" i="1"/>
  <c r="AH202" i="1"/>
  <c r="AI202" i="1"/>
  <c r="AG203" i="1"/>
  <c r="AH203" i="1"/>
  <c r="AI203" i="1"/>
  <c r="AG204" i="1"/>
  <c r="AH204" i="1"/>
  <c r="AI204" i="1"/>
  <c r="AG205" i="1"/>
  <c r="AH205" i="1"/>
  <c r="AI205" i="1"/>
  <c r="AG206" i="1"/>
  <c r="AH206" i="1"/>
  <c r="AI206" i="1"/>
  <c r="AG207" i="1"/>
  <c r="AH207" i="1"/>
  <c r="AI207" i="1"/>
  <c r="AG208" i="1"/>
  <c r="AH208" i="1"/>
  <c r="AI208" i="1"/>
  <c r="AI184" i="1"/>
  <c r="AH184" i="1"/>
  <c r="AG184" i="1"/>
  <c r="AD185" i="1"/>
  <c r="AE185" i="1"/>
  <c r="AD186" i="1"/>
  <c r="AE186" i="1"/>
  <c r="AD187" i="1"/>
  <c r="AE187" i="1"/>
  <c r="AD188" i="1"/>
  <c r="AE188" i="1"/>
  <c r="AD189" i="1"/>
  <c r="AE189" i="1"/>
  <c r="AD190" i="1"/>
  <c r="AE190" i="1"/>
  <c r="AD191" i="1"/>
  <c r="AE191" i="1"/>
  <c r="AD192" i="1"/>
  <c r="AE192" i="1"/>
  <c r="AD193" i="1"/>
  <c r="AE193" i="1"/>
  <c r="AD194" i="1"/>
  <c r="AE194" i="1"/>
  <c r="AD195" i="1"/>
  <c r="AE195" i="1"/>
  <c r="AD196" i="1"/>
  <c r="AE196" i="1"/>
  <c r="AD197" i="1"/>
  <c r="AE197" i="1"/>
  <c r="AD198" i="1"/>
  <c r="AE198" i="1"/>
  <c r="AD199" i="1"/>
  <c r="AE199" i="1"/>
  <c r="AD200" i="1"/>
  <c r="AE200" i="1"/>
  <c r="AD201" i="1"/>
  <c r="AE201" i="1"/>
  <c r="AD202" i="1"/>
  <c r="AE202" i="1"/>
  <c r="AD203" i="1"/>
  <c r="AE203" i="1"/>
  <c r="AD204" i="1"/>
  <c r="AE204" i="1"/>
  <c r="AD205" i="1"/>
  <c r="AE205" i="1"/>
  <c r="AD206" i="1"/>
  <c r="AE206" i="1"/>
  <c r="AD207" i="1"/>
  <c r="AE207" i="1"/>
  <c r="AD208" i="1"/>
  <c r="AE208" i="1"/>
  <c r="AE184" i="1"/>
  <c r="AD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B184" i="1"/>
  <c r="AA184" i="1"/>
  <c r="X185" i="1"/>
  <c r="Y185" i="1"/>
  <c r="Z185" i="1"/>
  <c r="X186" i="1"/>
  <c r="Y186" i="1"/>
  <c r="Z186" i="1"/>
  <c r="X187" i="1"/>
  <c r="Y187" i="1"/>
  <c r="Z187" i="1"/>
  <c r="X188" i="1"/>
  <c r="Y188" i="1"/>
  <c r="Z188" i="1"/>
  <c r="X189" i="1"/>
  <c r="Y189" i="1"/>
  <c r="Z189" i="1"/>
  <c r="X190" i="1"/>
  <c r="Y190" i="1"/>
  <c r="Z190" i="1"/>
  <c r="X191" i="1"/>
  <c r="Y191" i="1"/>
  <c r="Z191" i="1"/>
  <c r="X192" i="1"/>
  <c r="Y192" i="1"/>
  <c r="Z192" i="1"/>
  <c r="X193" i="1"/>
  <c r="Y193" i="1"/>
  <c r="Z193" i="1"/>
  <c r="X194" i="1"/>
  <c r="Y194" i="1"/>
  <c r="Z194" i="1"/>
  <c r="X195" i="1"/>
  <c r="Y195" i="1"/>
  <c r="Z195" i="1"/>
  <c r="X196" i="1"/>
  <c r="Y196" i="1"/>
  <c r="Z196" i="1"/>
  <c r="X197" i="1"/>
  <c r="Y197" i="1"/>
  <c r="Z197" i="1"/>
  <c r="X198" i="1"/>
  <c r="Y198" i="1"/>
  <c r="Z198" i="1"/>
  <c r="X199" i="1"/>
  <c r="Y199" i="1"/>
  <c r="Z199" i="1"/>
  <c r="X200" i="1"/>
  <c r="Y200" i="1"/>
  <c r="Z200" i="1"/>
  <c r="X201" i="1"/>
  <c r="Y201" i="1"/>
  <c r="Z201" i="1"/>
  <c r="X202" i="1"/>
  <c r="Y202" i="1"/>
  <c r="Z202" i="1"/>
  <c r="X203" i="1"/>
  <c r="Y203" i="1"/>
  <c r="Z203" i="1"/>
  <c r="X204" i="1"/>
  <c r="Y204" i="1"/>
  <c r="Z204" i="1"/>
  <c r="X205" i="1"/>
  <c r="Y205" i="1"/>
  <c r="Z205" i="1"/>
  <c r="X206" i="1"/>
  <c r="Y206" i="1"/>
  <c r="Z206" i="1"/>
  <c r="X207" i="1"/>
  <c r="Y207" i="1"/>
  <c r="Z207" i="1"/>
  <c r="X208" i="1"/>
  <c r="Y208" i="1"/>
  <c r="Z208" i="1"/>
  <c r="Z184" i="1"/>
  <c r="Y184" i="1"/>
  <c r="X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184" i="1"/>
  <c r="T185" i="1"/>
  <c r="U185" i="1"/>
  <c r="T186" i="1"/>
  <c r="U186" i="1"/>
  <c r="T187" i="1"/>
  <c r="U187" i="1"/>
  <c r="T188" i="1"/>
  <c r="U188" i="1"/>
  <c r="T189" i="1"/>
  <c r="U189" i="1"/>
  <c r="T190" i="1"/>
  <c r="U190" i="1"/>
  <c r="T191" i="1"/>
  <c r="U191" i="1"/>
  <c r="T192" i="1"/>
  <c r="U192" i="1"/>
  <c r="T193" i="1"/>
  <c r="U193" i="1"/>
  <c r="T194" i="1"/>
  <c r="U194" i="1"/>
  <c r="T195" i="1"/>
  <c r="U195" i="1"/>
  <c r="T196" i="1"/>
  <c r="U196" i="1"/>
  <c r="T197" i="1"/>
  <c r="U197" i="1"/>
  <c r="T198" i="1"/>
  <c r="U198" i="1"/>
  <c r="T199" i="1"/>
  <c r="U199" i="1"/>
  <c r="T200" i="1"/>
  <c r="U200" i="1"/>
  <c r="T201" i="1"/>
  <c r="U201" i="1"/>
  <c r="T202" i="1"/>
  <c r="U202" i="1"/>
  <c r="T203" i="1"/>
  <c r="U203" i="1"/>
  <c r="T204" i="1"/>
  <c r="U204" i="1"/>
  <c r="T205" i="1"/>
  <c r="U205" i="1"/>
  <c r="T206" i="1"/>
  <c r="U206" i="1"/>
  <c r="T207" i="1"/>
  <c r="U207" i="1"/>
  <c r="T208" i="1"/>
  <c r="U208" i="1"/>
  <c r="U184" i="1"/>
  <c r="T184" i="1"/>
  <c r="R185" i="1"/>
  <c r="S185" i="1"/>
  <c r="R186" i="1"/>
  <c r="S186" i="1"/>
  <c r="R187" i="1"/>
  <c r="S187" i="1"/>
  <c r="R188" i="1"/>
  <c r="S188" i="1"/>
  <c r="R189" i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S197" i="1"/>
  <c r="R198" i="1"/>
  <c r="S198" i="1"/>
  <c r="R199" i="1"/>
  <c r="S199" i="1"/>
  <c r="R200" i="1"/>
  <c r="S200" i="1"/>
  <c r="R201" i="1"/>
  <c r="S201" i="1"/>
  <c r="R202" i="1"/>
  <c r="S202" i="1"/>
  <c r="R203" i="1"/>
  <c r="S203" i="1"/>
  <c r="R204" i="1"/>
  <c r="S204" i="1"/>
  <c r="R205" i="1"/>
  <c r="S205" i="1"/>
  <c r="R206" i="1"/>
  <c r="S206" i="1"/>
  <c r="R207" i="1"/>
  <c r="S207" i="1"/>
  <c r="R208" i="1"/>
  <c r="S208" i="1"/>
  <c r="S184" i="1"/>
  <c r="R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L184" i="1"/>
  <c r="K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J184" i="1"/>
  <c r="I184" i="1"/>
  <c r="H184" i="1"/>
  <c r="AD135" i="1"/>
  <c r="AE135" i="1"/>
  <c r="AG135" i="1"/>
  <c r="AH135" i="1"/>
  <c r="AI135" i="1"/>
  <c r="AD136" i="1"/>
  <c r="AE136" i="1"/>
  <c r="AG136" i="1"/>
  <c r="AH136" i="1"/>
  <c r="AI136" i="1"/>
  <c r="AD137" i="1"/>
  <c r="AE137" i="1"/>
  <c r="AG137" i="1"/>
  <c r="AH137" i="1"/>
  <c r="AI137" i="1"/>
  <c r="AD138" i="1"/>
  <c r="AE138" i="1"/>
  <c r="AG138" i="1"/>
  <c r="AH138" i="1"/>
  <c r="AI138" i="1"/>
  <c r="AD139" i="1"/>
  <c r="AE139" i="1"/>
  <c r="AG139" i="1"/>
  <c r="AH139" i="1"/>
  <c r="AI139" i="1"/>
  <c r="AD140" i="1"/>
  <c r="AE140" i="1"/>
  <c r="AG140" i="1"/>
  <c r="AH140" i="1"/>
  <c r="AI140" i="1"/>
  <c r="AD141" i="1"/>
  <c r="AE141" i="1"/>
  <c r="AG141" i="1"/>
  <c r="AH141" i="1"/>
  <c r="AI141" i="1"/>
  <c r="AD142" i="1"/>
  <c r="AE142" i="1"/>
  <c r="AG142" i="1"/>
  <c r="AH142" i="1"/>
  <c r="AI142" i="1"/>
  <c r="AD143" i="1"/>
  <c r="AE143" i="1"/>
  <c r="AG143" i="1"/>
  <c r="AH143" i="1"/>
  <c r="AI143" i="1"/>
  <c r="AD144" i="1"/>
  <c r="AE144" i="1"/>
  <c r="AG144" i="1"/>
  <c r="AH144" i="1"/>
  <c r="AI144" i="1"/>
  <c r="AD145" i="1"/>
  <c r="AE145" i="1"/>
  <c r="AG145" i="1"/>
  <c r="AH145" i="1"/>
  <c r="AI145" i="1"/>
  <c r="AD146" i="1"/>
  <c r="AE146" i="1"/>
  <c r="AG146" i="1"/>
  <c r="AH146" i="1"/>
  <c r="AI146" i="1"/>
  <c r="AD147" i="1"/>
  <c r="AE147" i="1"/>
  <c r="AG147" i="1"/>
  <c r="AH147" i="1"/>
  <c r="AI147" i="1"/>
  <c r="AD148" i="1"/>
  <c r="AE148" i="1"/>
  <c r="AG148" i="1"/>
  <c r="AH148" i="1"/>
  <c r="AI148" i="1"/>
  <c r="AD149" i="1"/>
  <c r="AE149" i="1"/>
  <c r="AG149" i="1"/>
  <c r="AH149" i="1"/>
  <c r="AI149" i="1"/>
  <c r="AD150" i="1"/>
  <c r="AE150" i="1"/>
  <c r="AG150" i="1"/>
  <c r="AH150" i="1"/>
  <c r="AI150" i="1"/>
  <c r="AD151" i="1"/>
  <c r="AE151" i="1"/>
  <c r="AG151" i="1"/>
  <c r="AH151" i="1"/>
  <c r="AI151" i="1"/>
  <c r="AD152" i="1"/>
  <c r="AE152" i="1"/>
  <c r="AG152" i="1"/>
  <c r="AH152" i="1"/>
  <c r="AI152" i="1"/>
  <c r="AD153" i="1"/>
  <c r="AE153" i="1"/>
  <c r="AG153" i="1"/>
  <c r="AH153" i="1"/>
  <c r="AI153" i="1"/>
  <c r="AD154" i="1"/>
  <c r="AE154" i="1"/>
  <c r="AG154" i="1"/>
  <c r="AH154" i="1"/>
  <c r="AI154" i="1"/>
  <c r="AD155" i="1"/>
  <c r="AE155" i="1"/>
  <c r="AG155" i="1"/>
  <c r="AH155" i="1"/>
  <c r="AI155" i="1"/>
  <c r="AD156" i="1"/>
  <c r="AE156" i="1"/>
  <c r="AG156" i="1"/>
  <c r="AH156" i="1"/>
  <c r="AI156" i="1"/>
  <c r="AD157" i="1"/>
  <c r="AE157" i="1"/>
  <c r="AG157" i="1"/>
  <c r="AH157" i="1"/>
  <c r="AI157" i="1"/>
  <c r="AD158" i="1"/>
  <c r="AE158" i="1"/>
  <c r="AG158" i="1"/>
  <c r="AH158" i="1"/>
  <c r="AI158" i="1"/>
  <c r="AD159" i="1"/>
  <c r="AE159" i="1"/>
  <c r="AG159" i="1"/>
  <c r="AH159" i="1"/>
  <c r="AI159" i="1"/>
  <c r="AD160" i="1"/>
  <c r="AE160" i="1"/>
  <c r="AG160" i="1"/>
  <c r="AH160" i="1"/>
  <c r="AI160" i="1"/>
  <c r="AD161" i="1"/>
  <c r="AE161" i="1"/>
  <c r="AG161" i="1"/>
  <c r="AH161" i="1"/>
  <c r="AI161" i="1"/>
  <c r="AD162" i="1"/>
  <c r="AE162" i="1"/>
  <c r="AG162" i="1"/>
  <c r="AH162" i="1"/>
  <c r="AI162" i="1"/>
  <c r="AD163" i="1"/>
  <c r="AE163" i="1"/>
  <c r="AG163" i="1"/>
  <c r="AH163" i="1"/>
  <c r="AI163" i="1"/>
  <c r="AD164" i="1"/>
  <c r="AE164" i="1"/>
  <c r="AG164" i="1"/>
  <c r="AH164" i="1"/>
  <c r="AI164" i="1"/>
  <c r="AD165" i="1"/>
  <c r="AE165" i="1"/>
  <c r="AG165" i="1"/>
  <c r="AH165" i="1"/>
  <c r="AI165" i="1"/>
  <c r="AD166" i="1"/>
  <c r="AE166" i="1"/>
  <c r="AG166" i="1"/>
  <c r="AH166" i="1"/>
  <c r="AI166" i="1"/>
  <c r="AD167" i="1"/>
  <c r="AE167" i="1"/>
  <c r="AG167" i="1"/>
  <c r="AH167" i="1"/>
  <c r="AI167" i="1"/>
  <c r="AD168" i="1"/>
  <c r="AE168" i="1"/>
  <c r="AG168" i="1"/>
  <c r="AH168" i="1"/>
  <c r="AI168" i="1"/>
  <c r="AD169" i="1"/>
  <c r="AE169" i="1"/>
  <c r="AG169" i="1"/>
  <c r="AH169" i="1"/>
  <c r="AI169" i="1"/>
  <c r="AD170" i="1"/>
  <c r="AE170" i="1"/>
  <c r="AG170" i="1"/>
  <c r="AH170" i="1"/>
  <c r="AI170" i="1"/>
  <c r="AD171" i="1"/>
  <c r="AE171" i="1"/>
  <c r="AG171" i="1"/>
  <c r="AH171" i="1"/>
  <c r="AI171" i="1"/>
  <c r="AD172" i="1"/>
  <c r="AE172" i="1"/>
  <c r="AG172" i="1"/>
  <c r="AH172" i="1"/>
  <c r="AI172" i="1"/>
  <c r="AD173" i="1"/>
  <c r="AE173" i="1"/>
  <c r="AG173" i="1"/>
  <c r="AH173" i="1"/>
  <c r="AI173" i="1"/>
  <c r="AD174" i="1"/>
  <c r="AE174" i="1"/>
  <c r="AG174" i="1"/>
  <c r="AH174" i="1"/>
  <c r="AI174" i="1"/>
  <c r="AD175" i="1"/>
  <c r="AE175" i="1"/>
  <c r="AG175" i="1"/>
  <c r="AH175" i="1"/>
  <c r="AI175" i="1"/>
  <c r="AD176" i="1"/>
  <c r="AE176" i="1"/>
  <c r="AG176" i="1"/>
  <c r="AH176" i="1"/>
  <c r="AI176" i="1"/>
  <c r="AD177" i="1"/>
  <c r="AE177" i="1"/>
  <c r="AG177" i="1"/>
  <c r="AH177" i="1"/>
  <c r="AI177" i="1"/>
  <c r="AD178" i="1"/>
  <c r="AE178" i="1"/>
  <c r="AG178" i="1"/>
  <c r="AH178" i="1"/>
  <c r="AI178" i="1"/>
  <c r="AD179" i="1"/>
  <c r="AE179" i="1"/>
  <c r="AG179" i="1"/>
  <c r="AH179" i="1"/>
  <c r="AI179" i="1"/>
  <c r="AD180" i="1"/>
  <c r="AE180" i="1"/>
  <c r="AG180" i="1"/>
  <c r="AH180" i="1"/>
  <c r="AI180" i="1"/>
  <c r="AD181" i="1"/>
  <c r="AE181" i="1"/>
  <c r="AG181" i="1"/>
  <c r="AH181" i="1"/>
  <c r="AI181" i="1"/>
  <c r="AD182" i="1"/>
  <c r="AE182" i="1"/>
  <c r="AG182" i="1"/>
  <c r="AH182" i="1"/>
  <c r="AI182" i="1"/>
  <c r="W135" i="1"/>
  <c r="X135" i="1"/>
  <c r="Y135" i="1"/>
  <c r="Z135" i="1"/>
  <c r="AA135" i="1"/>
  <c r="AB135" i="1"/>
  <c r="W136" i="1"/>
  <c r="X136" i="1"/>
  <c r="Y136" i="1"/>
  <c r="Z136" i="1"/>
  <c r="AA136" i="1"/>
  <c r="AB136" i="1"/>
  <c r="W137" i="1"/>
  <c r="X137" i="1"/>
  <c r="Y137" i="1"/>
  <c r="Z137" i="1"/>
  <c r="AA137" i="1"/>
  <c r="AB137" i="1"/>
  <c r="W138" i="1"/>
  <c r="X138" i="1"/>
  <c r="Y138" i="1"/>
  <c r="Z138" i="1"/>
  <c r="AA138" i="1"/>
  <c r="AB138" i="1"/>
  <c r="W139" i="1"/>
  <c r="X139" i="1"/>
  <c r="Y139" i="1"/>
  <c r="Z139" i="1"/>
  <c r="AA139" i="1"/>
  <c r="AB139" i="1"/>
  <c r="W140" i="1"/>
  <c r="X140" i="1"/>
  <c r="Y140" i="1"/>
  <c r="Z140" i="1"/>
  <c r="AA140" i="1"/>
  <c r="AB140" i="1"/>
  <c r="W141" i="1"/>
  <c r="X141" i="1"/>
  <c r="Y141" i="1"/>
  <c r="Z141" i="1"/>
  <c r="AA141" i="1"/>
  <c r="AB141" i="1"/>
  <c r="W142" i="1"/>
  <c r="X142" i="1"/>
  <c r="Y142" i="1"/>
  <c r="Z142" i="1"/>
  <c r="AA142" i="1"/>
  <c r="AB142" i="1"/>
  <c r="W143" i="1"/>
  <c r="X143" i="1"/>
  <c r="Y143" i="1"/>
  <c r="Z143" i="1"/>
  <c r="AA143" i="1"/>
  <c r="AB143" i="1"/>
  <c r="W144" i="1"/>
  <c r="X144" i="1"/>
  <c r="Y144" i="1"/>
  <c r="Z144" i="1"/>
  <c r="AA144" i="1"/>
  <c r="AB144" i="1"/>
  <c r="W145" i="1"/>
  <c r="X145" i="1"/>
  <c r="Y145" i="1"/>
  <c r="Z145" i="1"/>
  <c r="AA145" i="1"/>
  <c r="AB145" i="1"/>
  <c r="W146" i="1"/>
  <c r="X146" i="1"/>
  <c r="Y146" i="1"/>
  <c r="Z146" i="1"/>
  <c r="AA146" i="1"/>
  <c r="AB146" i="1"/>
  <c r="W147" i="1"/>
  <c r="X147" i="1"/>
  <c r="Y147" i="1"/>
  <c r="Z147" i="1"/>
  <c r="AA147" i="1"/>
  <c r="AB147" i="1"/>
  <c r="W148" i="1"/>
  <c r="X148" i="1"/>
  <c r="Y148" i="1"/>
  <c r="Z148" i="1"/>
  <c r="AA148" i="1"/>
  <c r="AB148" i="1"/>
  <c r="W149" i="1"/>
  <c r="X149" i="1"/>
  <c r="Y149" i="1"/>
  <c r="Z149" i="1"/>
  <c r="AA149" i="1"/>
  <c r="AB149" i="1"/>
  <c r="W150" i="1"/>
  <c r="X150" i="1"/>
  <c r="Y150" i="1"/>
  <c r="Z150" i="1"/>
  <c r="AA150" i="1"/>
  <c r="AB150" i="1"/>
  <c r="W151" i="1"/>
  <c r="X151" i="1"/>
  <c r="Y151" i="1"/>
  <c r="Z151" i="1"/>
  <c r="AA151" i="1"/>
  <c r="AB151" i="1"/>
  <c r="W152" i="1"/>
  <c r="X152" i="1"/>
  <c r="Y152" i="1"/>
  <c r="Z152" i="1"/>
  <c r="AA152" i="1"/>
  <c r="AB152" i="1"/>
  <c r="W153" i="1"/>
  <c r="X153" i="1"/>
  <c r="Y153" i="1"/>
  <c r="Z153" i="1"/>
  <c r="AA153" i="1"/>
  <c r="AB153" i="1"/>
  <c r="W154" i="1"/>
  <c r="X154" i="1"/>
  <c r="Y154" i="1"/>
  <c r="Z154" i="1"/>
  <c r="AA154" i="1"/>
  <c r="AB154" i="1"/>
  <c r="W155" i="1"/>
  <c r="X155" i="1"/>
  <c r="Y155" i="1"/>
  <c r="Z155" i="1"/>
  <c r="AA155" i="1"/>
  <c r="AB155" i="1"/>
  <c r="W156" i="1"/>
  <c r="X156" i="1"/>
  <c r="Y156" i="1"/>
  <c r="Z156" i="1"/>
  <c r="AA156" i="1"/>
  <c r="AB156" i="1"/>
  <c r="W157" i="1"/>
  <c r="X157" i="1"/>
  <c r="Y157" i="1"/>
  <c r="Z157" i="1"/>
  <c r="AA157" i="1"/>
  <c r="AB157" i="1"/>
  <c r="W158" i="1"/>
  <c r="X158" i="1"/>
  <c r="Y158" i="1"/>
  <c r="Z158" i="1"/>
  <c r="AA158" i="1"/>
  <c r="AB158" i="1"/>
  <c r="W159" i="1"/>
  <c r="X159" i="1"/>
  <c r="Y159" i="1"/>
  <c r="Z159" i="1"/>
  <c r="AA159" i="1"/>
  <c r="AB159" i="1"/>
  <c r="W160" i="1"/>
  <c r="X160" i="1"/>
  <c r="Y160" i="1"/>
  <c r="Z160" i="1"/>
  <c r="AA160" i="1"/>
  <c r="AB160" i="1"/>
  <c r="W161" i="1"/>
  <c r="X161" i="1"/>
  <c r="Y161" i="1"/>
  <c r="Z161" i="1"/>
  <c r="AA161" i="1"/>
  <c r="AB161" i="1"/>
  <c r="W162" i="1"/>
  <c r="X162" i="1"/>
  <c r="Y162" i="1"/>
  <c r="Z162" i="1"/>
  <c r="AA162" i="1"/>
  <c r="AB162" i="1"/>
  <c r="W163" i="1"/>
  <c r="X163" i="1"/>
  <c r="Y163" i="1"/>
  <c r="Z163" i="1"/>
  <c r="AA163" i="1"/>
  <c r="AB163" i="1"/>
  <c r="W164" i="1"/>
  <c r="X164" i="1"/>
  <c r="Y164" i="1"/>
  <c r="Z164" i="1"/>
  <c r="AA164" i="1"/>
  <c r="AB164" i="1"/>
  <c r="W165" i="1"/>
  <c r="X165" i="1"/>
  <c r="Y165" i="1"/>
  <c r="Z165" i="1"/>
  <c r="AA165" i="1"/>
  <c r="AB165" i="1"/>
  <c r="W166" i="1"/>
  <c r="X166" i="1"/>
  <c r="Y166" i="1"/>
  <c r="Z166" i="1"/>
  <c r="AA166" i="1"/>
  <c r="AB166" i="1"/>
  <c r="W167" i="1"/>
  <c r="X167" i="1"/>
  <c r="Y167" i="1"/>
  <c r="Z167" i="1"/>
  <c r="AA167" i="1"/>
  <c r="AB167" i="1"/>
  <c r="W168" i="1"/>
  <c r="X168" i="1"/>
  <c r="Y168" i="1"/>
  <c r="Z168" i="1"/>
  <c r="AA168" i="1"/>
  <c r="AB168" i="1"/>
  <c r="W169" i="1"/>
  <c r="X169" i="1"/>
  <c r="Y169" i="1"/>
  <c r="Z169" i="1"/>
  <c r="AA169" i="1"/>
  <c r="AB169" i="1"/>
  <c r="W170" i="1"/>
  <c r="X170" i="1"/>
  <c r="Y170" i="1"/>
  <c r="Z170" i="1"/>
  <c r="AA170" i="1"/>
  <c r="AB170" i="1"/>
  <c r="W171" i="1"/>
  <c r="X171" i="1"/>
  <c r="Y171" i="1"/>
  <c r="Z171" i="1"/>
  <c r="AA171" i="1"/>
  <c r="AB171" i="1"/>
  <c r="W172" i="1"/>
  <c r="X172" i="1"/>
  <c r="Y172" i="1"/>
  <c r="Z172" i="1"/>
  <c r="AA172" i="1"/>
  <c r="AB172" i="1"/>
  <c r="W173" i="1"/>
  <c r="X173" i="1"/>
  <c r="Y173" i="1"/>
  <c r="Z173" i="1"/>
  <c r="AA173" i="1"/>
  <c r="AB173" i="1"/>
  <c r="W174" i="1"/>
  <c r="X174" i="1"/>
  <c r="Y174" i="1"/>
  <c r="Z174" i="1"/>
  <c r="AA174" i="1"/>
  <c r="AB174" i="1"/>
  <c r="W175" i="1"/>
  <c r="X175" i="1"/>
  <c r="Y175" i="1"/>
  <c r="Z175" i="1"/>
  <c r="AA175" i="1"/>
  <c r="AB175" i="1"/>
  <c r="W176" i="1"/>
  <c r="X176" i="1"/>
  <c r="Y176" i="1"/>
  <c r="Z176" i="1"/>
  <c r="AA176" i="1"/>
  <c r="AB176" i="1"/>
  <c r="W177" i="1"/>
  <c r="X177" i="1"/>
  <c r="Y177" i="1"/>
  <c r="Z177" i="1"/>
  <c r="AA177" i="1"/>
  <c r="AB177" i="1"/>
  <c r="W178" i="1"/>
  <c r="X178" i="1"/>
  <c r="Y178" i="1"/>
  <c r="Z178" i="1"/>
  <c r="AA178" i="1"/>
  <c r="AB178" i="1"/>
  <c r="W179" i="1"/>
  <c r="X179" i="1"/>
  <c r="Y179" i="1"/>
  <c r="Z179" i="1"/>
  <c r="AA179" i="1"/>
  <c r="AB179" i="1"/>
  <c r="W180" i="1"/>
  <c r="X180" i="1"/>
  <c r="Y180" i="1"/>
  <c r="Z180" i="1"/>
  <c r="AA180" i="1"/>
  <c r="AB180" i="1"/>
  <c r="W181" i="1"/>
  <c r="X181" i="1"/>
  <c r="Y181" i="1"/>
  <c r="Z181" i="1"/>
  <c r="AA181" i="1"/>
  <c r="AB181" i="1"/>
  <c r="W182" i="1"/>
  <c r="X182" i="1"/>
  <c r="Y182" i="1"/>
  <c r="Z182" i="1"/>
  <c r="AA182" i="1"/>
  <c r="AB182" i="1"/>
  <c r="AI134" i="1"/>
  <c r="AH134" i="1"/>
  <c r="AG134" i="1"/>
  <c r="AE134" i="1"/>
  <c r="AD134" i="1"/>
  <c r="AB134" i="1"/>
  <c r="AA134" i="1"/>
  <c r="Z134" i="1"/>
  <c r="Y134" i="1"/>
  <c r="X134" i="1"/>
  <c r="W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U134" i="1"/>
  <c r="T134" i="1"/>
  <c r="Q164" i="1"/>
  <c r="R164" i="1"/>
  <c r="S164" i="1"/>
  <c r="Q165" i="1"/>
  <c r="R165" i="1"/>
  <c r="S165" i="1"/>
  <c r="Q166" i="1"/>
  <c r="R166" i="1"/>
  <c r="S166" i="1"/>
  <c r="Q167" i="1"/>
  <c r="R167" i="1"/>
  <c r="S167" i="1"/>
  <c r="Q168" i="1"/>
  <c r="R168" i="1"/>
  <c r="S168" i="1"/>
  <c r="Q169" i="1"/>
  <c r="R169" i="1"/>
  <c r="S169" i="1"/>
  <c r="Q170" i="1"/>
  <c r="R170" i="1"/>
  <c r="S170" i="1"/>
  <c r="Q171" i="1"/>
  <c r="R171" i="1"/>
  <c r="S171" i="1"/>
  <c r="Q172" i="1"/>
  <c r="R172" i="1"/>
  <c r="S172" i="1"/>
  <c r="Q173" i="1"/>
  <c r="R173" i="1"/>
  <c r="S173" i="1"/>
  <c r="Q174" i="1"/>
  <c r="R174" i="1"/>
  <c r="S174" i="1"/>
  <c r="Q175" i="1"/>
  <c r="R175" i="1"/>
  <c r="S175" i="1"/>
  <c r="Q176" i="1"/>
  <c r="R176" i="1"/>
  <c r="S176" i="1"/>
  <c r="Q177" i="1"/>
  <c r="R177" i="1"/>
  <c r="S177" i="1"/>
  <c r="Q178" i="1"/>
  <c r="R178" i="1"/>
  <c r="S178" i="1"/>
  <c r="Q179" i="1"/>
  <c r="R179" i="1"/>
  <c r="S179" i="1"/>
  <c r="Q180" i="1"/>
  <c r="R180" i="1"/>
  <c r="S180" i="1"/>
  <c r="Q181" i="1"/>
  <c r="R181" i="1"/>
  <c r="S181" i="1"/>
  <c r="Q182" i="1"/>
  <c r="R182" i="1"/>
  <c r="S182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Q150" i="1"/>
  <c r="R150" i="1"/>
  <c r="S150" i="1"/>
  <c r="Q151" i="1"/>
  <c r="R151" i="1"/>
  <c r="S151" i="1"/>
  <c r="Q152" i="1"/>
  <c r="R152" i="1"/>
  <c r="S152" i="1"/>
  <c r="Q153" i="1"/>
  <c r="R153" i="1"/>
  <c r="S153" i="1"/>
  <c r="Q154" i="1"/>
  <c r="R154" i="1"/>
  <c r="S154" i="1"/>
  <c r="Q155" i="1"/>
  <c r="R155" i="1"/>
  <c r="S155" i="1"/>
  <c r="Q156" i="1"/>
  <c r="R156" i="1"/>
  <c r="S156" i="1"/>
  <c r="Q157" i="1"/>
  <c r="R157" i="1"/>
  <c r="S157" i="1"/>
  <c r="Q158" i="1"/>
  <c r="R158" i="1"/>
  <c r="S158" i="1"/>
  <c r="Q159" i="1"/>
  <c r="R159" i="1"/>
  <c r="S159" i="1"/>
  <c r="Q160" i="1"/>
  <c r="R160" i="1"/>
  <c r="S160" i="1"/>
  <c r="Q161" i="1"/>
  <c r="R161" i="1"/>
  <c r="S161" i="1"/>
  <c r="Q162" i="1"/>
  <c r="R162" i="1"/>
  <c r="S162" i="1"/>
  <c r="Q163" i="1"/>
  <c r="R163" i="1"/>
  <c r="S163" i="1"/>
  <c r="S134" i="1"/>
  <c r="R134" i="1"/>
  <c r="Q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P134" i="1"/>
  <c r="O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L134" i="1"/>
  <c r="K134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88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2" i="1"/>
  <c r="I182" i="1"/>
  <c r="J182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4" i="1"/>
  <c r="I164" i="1"/>
  <c r="J164" i="1"/>
  <c r="J134" i="1"/>
  <c r="I134" i="1"/>
  <c r="H134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11" i="1"/>
  <c r="K132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11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88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2" i="1"/>
  <c r="Q83" i="1"/>
  <c r="Q84" i="1"/>
  <c r="Q85" i="1"/>
  <c r="Q86" i="1"/>
  <c r="Q81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2" i="1"/>
  <c r="P83" i="1"/>
  <c r="P84" i="1"/>
  <c r="P85" i="1"/>
  <c r="P86" i="1"/>
  <c r="P81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58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58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43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6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43" i="1"/>
  <c r="H8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58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43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6" i="1"/>
  <c r="Z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6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6" i="1"/>
</calcChain>
</file>

<file path=xl/sharedStrings.xml><?xml version="1.0" encoding="utf-8"?>
<sst xmlns="http://schemas.openxmlformats.org/spreadsheetml/2006/main" count="629" uniqueCount="214">
  <si>
    <t>W</t>
  </si>
  <si>
    <t>A</t>
  </si>
  <si>
    <t>μF</t>
  </si>
  <si>
    <t>Slovenščina</t>
  </si>
  <si>
    <t>English</t>
  </si>
  <si>
    <t>Moč</t>
  </si>
  <si>
    <t>Tok</t>
  </si>
  <si>
    <t>Power</t>
  </si>
  <si>
    <t>Current</t>
  </si>
  <si>
    <t>Leistung</t>
  </si>
  <si>
    <t>Strom</t>
  </si>
  <si>
    <t>Kondenzator</t>
  </si>
  <si>
    <t>Kondensator</t>
  </si>
  <si>
    <t>Capacitor</t>
  </si>
  <si>
    <t>Transformatorji za nizkonapetostne halogenske žarnice (elektromagnetni in elektronski)</t>
  </si>
  <si>
    <t>Žarnice
in
halogenske žarnice</t>
  </si>
  <si>
    <t>Incandescent lamps
and
halogen lamps</t>
  </si>
  <si>
    <t>Glühlampen
und
halogenglühlampen</t>
  </si>
  <si>
    <t>Transformatoren für niederspanung halogenglühlampen 
(elektromagnetische und elektronik)</t>
  </si>
  <si>
    <t>Transformators for low-voltage halogen lamps
(electromagnetic and electronic)</t>
  </si>
  <si>
    <t>2x18</t>
  </si>
  <si>
    <t>2x24</t>
  </si>
  <si>
    <t>2x36</t>
  </si>
  <si>
    <t>2x40</t>
  </si>
  <si>
    <t>2x55</t>
  </si>
  <si>
    <t>2x80</t>
  </si>
  <si>
    <t>2x9</t>
  </si>
  <si>
    <t>2x10</t>
  </si>
  <si>
    <t>2x11</t>
  </si>
  <si>
    <t>2x13</t>
  </si>
  <si>
    <t>2x14</t>
  </si>
  <si>
    <t>2x17</t>
  </si>
  <si>
    <t>2x22</t>
  </si>
  <si>
    <t>2x26</t>
  </si>
  <si>
    <t>3x24</t>
  </si>
  <si>
    <t>4x24</t>
  </si>
  <si>
    <t>2x32</t>
  </si>
  <si>
    <t>2x38</t>
  </si>
  <si>
    <t>2x57</t>
  </si>
  <si>
    <t>2x60</t>
  </si>
  <si>
    <t>2x42</t>
  </si>
  <si>
    <t>2x21</t>
  </si>
  <si>
    <t>2x28</t>
  </si>
  <si>
    <t>2x35</t>
  </si>
  <si>
    <t>2x39</t>
  </si>
  <si>
    <t>2x49</t>
  </si>
  <si>
    <t>2x54</t>
  </si>
  <si>
    <t>3x14</t>
  </si>
  <si>
    <t>4x14</t>
  </si>
  <si>
    <t>3x18</t>
  </si>
  <si>
    <t>4x18</t>
  </si>
  <si>
    <t>3x36</t>
  </si>
  <si>
    <t>2x58</t>
  </si>
  <si>
    <t>2x70</t>
  </si>
  <si>
    <t>2x15</t>
  </si>
  <si>
    <t>2x30</t>
  </si>
  <si>
    <t>2x5</t>
  </si>
  <si>
    <t>2x7</t>
  </si>
  <si>
    <t>2x4</t>
  </si>
  <si>
    <t>2x6</t>
  </si>
  <si>
    <t>2x8</t>
  </si>
  <si>
    <t>2x20</t>
  </si>
  <si>
    <t>Žarnice in sijalke</t>
  </si>
  <si>
    <t>Lampen</t>
  </si>
  <si>
    <t>Lamps</t>
  </si>
  <si>
    <t>Kompaktne fluorescenčne sijalke z vgrajenimi predstikalnimi napravami</t>
  </si>
  <si>
    <t>Compact fluorescent lamps with internal ballasts</t>
  </si>
  <si>
    <t>Kompaktne fluorescenčne sijalke z zunanjimi elektromagnetnimi predstikalnnimi napravami
- nekompenzirane</t>
  </si>
  <si>
    <t>Compact fluorescent lamps with external electromagnetic ballasts
- uncorrected</t>
  </si>
  <si>
    <t>Kompaktne fluorescenčne sijalke z zunanjimi elektromagnetnimi predstikalnimi napravami
- vzporedno kompenzirane</t>
  </si>
  <si>
    <t>Compast fluorescent lamps with external electromagnetic ballasts
- parallel corrected</t>
  </si>
  <si>
    <t>Kompaktne fluorescenčne sijalke z zunanjimi elektronskimi predstikalnimi napravami</t>
  </si>
  <si>
    <t>Compact fluorescent lamps with external electronic ballasts</t>
  </si>
  <si>
    <t>Fluorescent lamps with external electromagnetic ballasts
- uncorrected</t>
  </si>
  <si>
    <t>Fluorescent lamps with external electromagnetic ballasts
- parallel corrected</t>
  </si>
  <si>
    <t>2x19</t>
  </si>
  <si>
    <t>2x25</t>
  </si>
  <si>
    <t>2x34</t>
  </si>
  <si>
    <t>2x45</t>
  </si>
  <si>
    <t>2x50</t>
  </si>
  <si>
    <t>2x73</t>
  </si>
  <si>
    <t>2x65</t>
  </si>
  <si>
    <t>2x16</t>
  </si>
  <si>
    <t>3x16</t>
  </si>
  <si>
    <t>4x16</t>
  </si>
  <si>
    <t>2x51</t>
  </si>
  <si>
    <t>2x75</t>
  </si>
  <si>
    <t>2x85</t>
  </si>
  <si>
    <t>2x100</t>
  </si>
  <si>
    <t>2x125</t>
  </si>
  <si>
    <t>-</t>
  </si>
  <si>
    <t>Kompaktleuchtstofflampen mit integriertem vorschaltgeräten</t>
  </si>
  <si>
    <t>Kompaktleuchtstofflampen mit externen elektromagnetischen vorschaltgeräten
- unkompensiert</t>
  </si>
  <si>
    <t>Kompaktleuchtstofflampen mit externen elektromagnetischen vorschaltgeräten
- parallel kompensiert</t>
  </si>
  <si>
    <t>Kompaktleuchtstofflampen mit externen elektronischen vorschaltgeräten</t>
  </si>
  <si>
    <t>Leuchtstofflampen mit externen elektromagnetischen vorschaltgeräten
- parallel kompensiert</t>
  </si>
  <si>
    <t>Leuchtstofflampen mit externen elektromagnetischen vorschaltgeräten
- unkompensiert</t>
  </si>
  <si>
    <t xml:space="preserve">Series circuit for two fluorescent lamps with external electromagnetic ballast
- uncorrected
</t>
  </si>
  <si>
    <t xml:space="preserve">Series circuit for two fluorescent lamps with external electromagnetic ballast
- parallel corrected
</t>
  </si>
  <si>
    <t>Lead-lag circuit for fluorescent lamps with external electromagnetic ballasts
- series corrected</t>
  </si>
  <si>
    <t>DUO vezava fluorescenčnih sijalk z zunanjima elektromagnetnima predstikalnima napravama
- serijsko kompenzirana</t>
  </si>
  <si>
    <t>Tandemschaltung leuchtstofflampen mit externen elektromagnetische vorschaltgeräte
- unkompensiert</t>
  </si>
  <si>
    <t>Tandemschaltung leuchtstofflampen mit externen elektromagnetische vorschaltgeräte
- parallel kompensiert</t>
  </si>
  <si>
    <t>Duoschaltung leuchtstofflampen mit externen elektromagnetische vorschaltgeräte
- serie kompensiert</t>
  </si>
  <si>
    <t>Zaporedna vezava dveh fluorescenčnih sijalk z zunanjo elektromagnetno predstikalno napravo
- vzporedno kompenzirana</t>
  </si>
  <si>
    <t>Zaporedna vezava dveh fluorescenčnih sijalk z zunanjo elektromagnetno predstikalno napravo
- nekompenzirana</t>
  </si>
  <si>
    <t>Fluorescenčne sijalke z zunanjimi elektromagnetnimi predstikalnimi napravami
- vzporedno kompenzirane</t>
  </si>
  <si>
    <t>Fluorescenčne sijalke z zunanjimi elektromagnetnimi predstikalnimi napravami
- nekompenzirane</t>
  </si>
  <si>
    <t>Visokotlačne živosrebrove sijalke z zunanjimi elektromagnetnimi predstikalnimi napravami
- nekompenzirane</t>
  </si>
  <si>
    <t>Quecksilberdampf-hochdrucklampen mit externen elektromagnetischen vorschaltgeräten
- unkompensiert</t>
  </si>
  <si>
    <t>Visokotlačne živosrebrove sijalke z zunanjimi elektromagnetnimi predstikalnimi napravami
- vzporedno kompenzirane</t>
  </si>
  <si>
    <t>Quecksilberdampf-hochdrucklampen mit externen elektromagnetischen vorschaltgeräten
- parallel kompensiert</t>
  </si>
  <si>
    <t>Fluorescenčne sijalke 
z zunanjimi elektronskimi predstikalnimi napravami</t>
  </si>
  <si>
    <t>Leuchtstofflampen mit externen elektronischen vorschaltgeräten</t>
  </si>
  <si>
    <t>Fluorescent lamps with external electronic ballasts</t>
  </si>
  <si>
    <t>High pressure mercury vapour lamps with external electromagnetic ballasts
- uncorrected</t>
  </si>
  <si>
    <t>High pressure mercury vapour lamps with external electromagnetic ballasts
- parallel corrected</t>
  </si>
  <si>
    <t>Visokotlačne živosrebrove sijalke, ki ne potrebujejo predstikalne naprave</t>
  </si>
  <si>
    <t>Quecksilberdampf-hochdrucklampen, die nicht brauchen vorschaltgeräten</t>
  </si>
  <si>
    <t>High pressure mercury vapour lamps which do not require ballasts</t>
  </si>
  <si>
    <t>Metalhalogenidne sijalke z zunanjimi elektromagnetnimi predstikalnimi napravami
- nekompenzirane</t>
  </si>
  <si>
    <t>Metalhalogenidne sijalke z zunanjimi elektromagnetnimi predstikalnimi napravami
- vzporedno kompenzirane</t>
  </si>
  <si>
    <t>Metalhalogenidne sijalke z zunanjimi elektronskimi predstikalnimi napravami</t>
  </si>
  <si>
    <t>Metallhalogenidlampe mit externen elektromagnetischen vorschaltgeräten
- unkompensiert</t>
  </si>
  <si>
    <t>Metallhalogenidlampe mit externen elektromagnetischen vorschaltgeräten
- parallel kompensiert</t>
  </si>
  <si>
    <t>Metallhalogenidlampe mit externen elektronischen vorschaltgeräten</t>
  </si>
  <si>
    <t>Metal halide lamps with external electronic ballasts</t>
  </si>
  <si>
    <t>Metal halide lamps with external electromagnetic ballasts
- uncorrected</t>
  </si>
  <si>
    <t>Metal halide lamps with external electromagnetic ballasts
- parallel corrected</t>
  </si>
  <si>
    <t>Visokotlačne natrijeve sijalke z zunanjimi elektromagnetnimi predstikalnimi napravami
- nekompenzirane</t>
  </si>
  <si>
    <t>Visokotlačne natrijeve sijalke z zunanjimi elektromagnetnimi prestikalnimi napravami
- vzporedno kompenzirane</t>
  </si>
  <si>
    <t>Visokotlačne natrijeve sijalke z zunanjimi elektronskimi predstikalnimi napravami</t>
  </si>
  <si>
    <t>Natriumdampf-hochdrucklampen mit externen elektromagnetischen vorschaltgeräten
- unkompensiert</t>
  </si>
  <si>
    <t>Natriumdampf-hochdrucklampen mit externen elektromagnetischen vorschaltgeräten
- parallel kompensiert</t>
  </si>
  <si>
    <t>Natriumdampf-hochdrucklampen mit externen elektronischen vorschaltgeräten</t>
  </si>
  <si>
    <t>High pressure sodium vapour lamps with external electromagnetic ballasts
- uncorrected</t>
  </si>
  <si>
    <t>High pressure sodium vapour lamps with external electromagnetic ballasts
- parallel corrected</t>
  </si>
  <si>
    <t>High pressure sodium vapour lamps with external electronic ballasts</t>
  </si>
  <si>
    <t>Nizkotlačne natrijeve sijalke z zunanjimi elektromagnetnimi predstikalnimi napravami
- nekompenzirane</t>
  </si>
  <si>
    <t>Quecksilberdampf-niederdrucklampen mit externen elektromagnetischen vorschaltgeräten
- unkompensiert</t>
  </si>
  <si>
    <t>Low pressure sodium vapour lamps with external electromagnetic ballasts
- uncorrected</t>
  </si>
  <si>
    <t>Nizkotlačne natrijeve sijalke z zunanjimi elektromagnetnimi predstikalnimi napravami
- vzporedno kompenzirane</t>
  </si>
  <si>
    <t>Quecksilberdampf-niederdrucklampen mit externen elektromagnetischen vorschaltgeräten
- parallel kompensiert</t>
  </si>
  <si>
    <t>Low pressure sodium vapour lamps with external electromagnetic ballasts
- parallel corrected</t>
  </si>
  <si>
    <t>Nizkotlačne natrijeve sijalke 
z elektronsko pred. napravo</t>
  </si>
  <si>
    <t>Quecksilberdampf-niederdrucklampen mit EVG</t>
  </si>
  <si>
    <t>Low pressure sodium vapour lamps with ECG</t>
  </si>
  <si>
    <t>Tip</t>
  </si>
  <si>
    <t>Typ</t>
  </si>
  <si>
    <t>Type</t>
  </si>
  <si>
    <t>P</t>
  </si>
  <si>
    <t>I</t>
  </si>
  <si>
    <t>C</t>
  </si>
  <si>
    <t>Največje število žarnic ali sijalk na pol pri 230 V, 50 Hz</t>
  </si>
  <si>
    <t>Maximum number of lamps per pole at 230 V, 50 Hz</t>
  </si>
  <si>
    <t>K03M</t>
  </si>
  <si>
    <t>K07M, K07MG</t>
  </si>
  <si>
    <t>KNL9, KNL9G</t>
  </si>
  <si>
    <t>KNL12, KNL12G</t>
  </si>
  <si>
    <t>KNL16, KNL16G</t>
  </si>
  <si>
    <t>KNL18, KNL18G</t>
  </si>
  <si>
    <t>KNL22, KNL22G</t>
  </si>
  <si>
    <t>KNL30, KNL30G</t>
  </si>
  <si>
    <t>KNL43</t>
  </si>
  <si>
    <t>KNL63</t>
  </si>
  <si>
    <t>Maximale anzahl lampen je strombahn bei 230 V, 50 Hz</t>
  </si>
  <si>
    <t>KNL80</t>
  </si>
  <si>
    <t>KNL90</t>
  </si>
  <si>
    <t>KNL110</t>
  </si>
  <si>
    <t>BI240, BI440</t>
  </si>
  <si>
    <t>BI263, BI463</t>
  </si>
  <si>
    <t>Deutsch</t>
  </si>
  <si>
    <t>BI220, BI420, BI820</t>
  </si>
  <si>
    <t>BI225, BI425, BI825</t>
  </si>
  <si>
    <t>BI232, BI432, BI832</t>
  </si>
  <si>
    <t>IKA20, IKD20, IK21, IKA220, IKD220 … (-R, -T)</t>
  </si>
  <si>
    <t>IKA25, IKD25, IKA225, IKD225; IKA425, IKD425 … (-R, -T)</t>
  </si>
  <si>
    <t>IKA232, IKD232, IKA432, IKD432 … (-R, -T)</t>
  </si>
  <si>
    <t>LED lamps
Power supplies for LEDs</t>
  </si>
  <si>
    <t>LED lampen
Stromversorgungen für LEDs</t>
  </si>
  <si>
    <t>LED sijalke
Napajalniki za LED</t>
  </si>
  <si>
    <t>max. 9 A per pole</t>
  </si>
  <si>
    <t>max. 12 A per pole</t>
  </si>
  <si>
    <t>max. 20 A per pole</t>
  </si>
  <si>
    <t>max. 25 A per pole</t>
  </si>
  <si>
    <t>max. 2,4 A per pole</t>
  </si>
  <si>
    <t>max. 3,8 A per pole</t>
  </si>
  <si>
    <t>max. 4,0 A per pole</t>
  </si>
  <si>
    <t>max. 11 A per pole</t>
  </si>
  <si>
    <t>max. 18 A per pole</t>
  </si>
  <si>
    <t>max. 2 A per pole</t>
  </si>
  <si>
    <t>max. 2,1 A per pole</t>
  </si>
  <si>
    <t>max. 3,5 A per pole</t>
  </si>
  <si>
    <t>max. 4,2 A per pole</t>
  </si>
  <si>
    <t>max. 4,9 A per pole</t>
  </si>
  <si>
    <t>max. 7 A per pole</t>
  </si>
  <si>
    <t>max. 9,1 A per pole</t>
  </si>
  <si>
    <t>max. 10,5 A per pole</t>
  </si>
  <si>
    <t>max. 14 A per pole</t>
  </si>
  <si>
    <t>max. 16 A per pole</t>
  </si>
  <si>
    <t>max. 6 A per pole</t>
  </si>
  <si>
    <t>BI216, BI416</t>
  </si>
  <si>
    <t>IKA216, IKD216, IKA416, IKD416 … (-R, -T)</t>
  </si>
  <si>
    <t>IKA40, IKA40-R, IK40, IKA440, IKD440</t>
  </si>
  <si>
    <t>IKA63, IKA63-R, IK63, IKA463, IKD463</t>
  </si>
  <si>
    <t>K08M, K08MG</t>
  </si>
  <si>
    <t>BI280, BI480</t>
  </si>
  <si>
    <t>KNL38, KNL38G</t>
  </si>
  <si>
    <t>KNL75</t>
  </si>
  <si>
    <t>max. 1,5 A per pole</t>
  </si>
  <si>
    <t>max. 30 A per pole</t>
  </si>
  <si>
    <t>max. 2,5 A per pole</t>
  </si>
  <si>
    <t>max. 9,3 A per pole</t>
  </si>
  <si>
    <t>max. 15 A per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</si>
</sst>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18" fontId="0" fillId="0" borderId="0" xfId="0" applyNumberFormat="1" applyAlignment="1">
      <alignment horizontal="center" vertical="center"/>
    </xf>
    <xf numFmtId="0" fontId="2" fillId="2" borderId="10" xfId="0" applyFont="1" applyFill="1" applyBorder="1"/>
    <xf numFmtId="0" fontId="2" fillId="3" borderId="11" xfId="0" applyFont="1" applyFill="1" applyBorder="1"/>
    <xf numFmtId="0" fontId="2" fillId="2" borderId="21" xfId="0" applyFont="1" applyFill="1" applyBorder="1"/>
    <xf numFmtId="0" fontId="2" fillId="3" borderId="22" xfId="0" applyFont="1" applyFill="1" applyBorder="1"/>
    <xf numFmtId="0" fontId="2" fillId="4" borderId="22" xfId="0" applyFont="1" applyFill="1" applyBorder="1"/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4" borderId="49" xfId="0" applyFont="1" applyFill="1" applyBorder="1"/>
    <xf numFmtId="0" fontId="2" fillId="0" borderId="12" xfId="0" applyFon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51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3" borderId="37" xfId="0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/>
    <xf numFmtId="1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4" borderId="17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8"/>
  <sheetViews>
    <sheetView showGridLines="0" tabSelected="1" zoomScale="85" zoomScaleNormal="85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1" max="1" width="27.7109375" customWidth="1"/>
    <col min="2" max="2" width="27.85546875" customWidth="1"/>
    <col min="3" max="3" width="27.7109375" customWidth="1"/>
    <col min="4" max="4" width="12.140625" style="1" customWidth="1"/>
    <col min="5" max="5" width="11.28515625" style="1" customWidth="1"/>
    <col min="6" max="6" width="13.140625" style="1" customWidth="1"/>
    <col min="7" max="7" width="27.28515625" style="1" customWidth="1"/>
    <col min="8" max="8" width="27.140625" style="1" customWidth="1"/>
    <col min="9" max="18" width="27.28515625" style="1" customWidth="1"/>
    <col min="19" max="35" width="27.140625" style="1" customWidth="1"/>
    <col min="36" max="38" width="9.140625" style="1"/>
  </cols>
  <sheetData>
    <row r="1" spans="1:35" ht="15" customHeight="1" x14ac:dyDescent="0.25">
      <c r="A1" s="20" t="s">
        <v>3</v>
      </c>
      <c r="B1" s="21"/>
      <c r="C1" s="21"/>
      <c r="D1" s="22" t="s">
        <v>5</v>
      </c>
      <c r="E1" s="22" t="s">
        <v>6</v>
      </c>
      <c r="F1" s="23" t="s">
        <v>11</v>
      </c>
      <c r="G1" s="114" t="s">
        <v>153</v>
      </c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6"/>
    </row>
    <row r="2" spans="1:35" ht="15" customHeight="1" x14ac:dyDescent="0.25">
      <c r="A2" s="24" t="s">
        <v>62</v>
      </c>
      <c r="B2" s="25" t="s">
        <v>171</v>
      </c>
      <c r="C2" s="25"/>
      <c r="D2" s="26" t="s">
        <v>9</v>
      </c>
      <c r="E2" s="26" t="s">
        <v>10</v>
      </c>
      <c r="F2" s="27" t="s">
        <v>12</v>
      </c>
      <c r="G2" s="117" t="s">
        <v>165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9"/>
    </row>
    <row r="3" spans="1:35" ht="15" customHeight="1" x14ac:dyDescent="0.25">
      <c r="A3" s="24"/>
      <c r="B3" s="25" t="s">
        <v>63</v>
      </c>
      <c r="C3" s="28" t="s">
        <v>4</v>
      </c>
      <c r="D3" s="29" t="s">
        <v>7</v>
      </c>
      <c r="E3" s="29" t="s">
        <v>8</v>
      </c>
      <c r="F3" s="30" t="s">
        <v>13</v>
      </c>
      <c r="G3" s="120" t="s">
        <v>154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2"/>
    </row>
    <row r="4" spans="1:35" x14ac:dyDescent="0.25">
      <c r="A4" s="48"/>
      <c r="B4" s="49"/>
      <c r="C4" s="50" t="s">
        <v>64</v>
      </c>
      <c r="D4" s="51" t="s">
        <v>150</v>
      </c>
      <c r="E4" s="51" t="s">
        <v>151</v>
      </c>
      <c r="F4" s="52" t="s">
        <v>152</v>
      </c>
      <c r="G4" s="123" t="s">
        <v>201</v>
      </c>
      <c r="H4" s="112" t="s">
        <v>172</v>
      </c>
      <c r="I4" s="102" t="s">
        <v>173</v>
      </c>
      <c r="J4" s="102" t="s">
        <v>174</v>
      </c>
      <c r="K4" s="102" t="s">
        <v>169</v>
      </c>
      <c r="L4" s="102" t="s">
        <v>170</v>
      </c>
      <c r="M4" s="102" t="s">
        <v>206</v>
      </c>
      <c r="N4" s="102" t="s">
        <v>202</v>
      </c>
      <c r="O4" s="102" t="s">
        <v>175</v>
      </c>
      <c r="P4" s="102" t="s">
        <v>176</v>
      </c>
      <c r="Q4" s="102" t="s">
        <v>177</v>
      </c>
      <c r="R4" s="102" t="s">
        <v>203</v>
      </c>
      <c r="S4" s="102" t="s">
        <v>204</v>
      </c>
      <c r="T4" s="108" t="s">
        <v>155</v>
      </c>
      <c r="U4" s="108" t="s">
        <v>156</v>
      </c>
      <c r="V4" s="102" t="s">
        <v>205</v>
      </c>
      <c r="W4" s="108" t="s">
        <v>157</v>
      </c>
      <c r="X4" s="108" t="s">
        <v>158</v>
      </c>
      <c r="Y4" s="108" t="s">
        <v>159</v>
      </c>
      <c r="Z4" s="108" t="s">
        <v>160</v>
      </c>
      <c r="AA4" s="108" t="s">
        <v>161</v>
      </c>
      <c r="AB4" s="108" t="s">
        <v>162</v>
      </c>
      <c r="AC4" s="102" t="s">
        <v>207</v>
      </c>
      <c r="AD4" s="108" t="s">
        <v>163</v>
      </c>
      <c r="AE4" s="102" t="s">
        <v>164</v>
      </c>
      <c r="AF4" s="102" t="s">
        <v>208</v>
      </c>
      <c r="AG4" s="102" t="s">
        <v>166</v>
      </c>
      <c r="AH4" s="102" t="s">
        <v>167</v>
      </c>
      <c r="AI4" s="110" t="s">
        <v>168</v>
      </c>
    </row>
    <row r="5" spans="1:35" ht="15.75" thickBot="1" x14ac:dyDescent="0.3">
      <c r="A5" s="46" t="s">
        <v>147</v>
      </c>
      <c r="B5" s="47" t="s">
        <v>148</v>
      </c>
      <c r="C5" s="53" t="s">
        <v>149</v>
      </c>
      <c r="D5" s="31" t="s">
        <v>0</v>
      </c>
      <c r="E5" s="31" t="s">
        <v>1</v>
      </c>
      <c r="F5" s="54" t="s">
        <v>2</v>
      </c>
      <c r="G5" s="124"/>
      <c r="H5" s="11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9"/>
      <c r="U5" s="109"/>
      <c r="V5" s="103"/>
      <c r="W5" s="109"/>
      <c r="X5" s="109"/>
      <c r="Y5" s="109"/>
      <c r="Z5" s="109"/>
      <c r="AA5" s="109"/>
      <c r="AB5" s="109"/>
      <c r="AC5" s="103"/>
      <c r="AD5" s="109"/>
      <c r="AE5" s="103"/>
      <c r="AF5" s="103"/>
      <c r="AG5" s="103"/>
      <c r="AH5" s="103"/>
      <c r="AI5" s="111"/>
    </row>
    <row r="6" spans="1:35" x14ac:dyDescent="0.25">
      <c r="A6" s="143" t="s">
        <v>15</v>
      </c>
      <c r="B6" s="146" t="s">
        <v>17</v>
      </c>
      <c r="C6" s="149" t="s">
        <v>16</v>
      </c>
      <c r="D6" s="11">
        <v>11</v>
      </c>
      <c r="E6" s="11">
        <v>0.05</v>
      </c>
      <c r="F6" s="12" t="s">
        <v>90</v>
      </c>
      <c r="G6" s="58">
        <v>182</v>
      </c>
      <c r="H6" s="55">
        <f>2000/D6</f>
        <v>181.81818181818181</v>
      </c>
      <c r="I6" s="55">
        <f>2500/D6</f>
        <v>227.27272727272728</v>
      </c>
      <c r="J6" s="55">
        <f>3500/D6</f>
        <v>318.18181818181819</v>
      </c>
      <c r="K6" s="55">
        <f>5500/D6</f>
        <v>500</v>
      </c>
      <c r="L6" s="55">
        <f>7000/D6</f>
        <v>636.36363636363637</v>
      </c>
      <c r="M6" s="55">
        <f>8000/D6</f>
        <v>727.27272727272725</v>
      </c>
      <c r="N6" s="72">
        <f>2000/D6</f>
        <v>181.81818181818181</v>
      </c>
      <c r="O6" s="55">
        <f>2000/D6</f>
        <v>181.81818181818181</v>
      </c>
      <c r="P6" s="59">
        <f>2200/D6</f>
        <v>200</v>
      </c>
      <c r="Q6" s="59">
        <f>2500/D6</f>
        <v>227.27272727272728</v>
      </c>
      <c r="R6" s="59">
        <f>4000/D6</f>
        <v>363.63636363636363</v>
      </c>
      <c r="S6" s="59">
        <f>5000/D6</f>
        <v>454.54545454545456</v>
      </c>
      <c r="T6" s="59">
        <f>2000/D6</f>
        <v>181.81818181818181</v>
      </c>
      <c r="U6" s="59">
        <f>2000/D6</f>
        <v>181.81818181818181</v>
      </c>
      <c r="V6" s="59">
        <f>2200/D6</f>
        <v>200</v>
      </c>
      <c r="W6" s="59">
        <f>1400/D6</f>
        <v>127.27272727272727</v>
      </c>
      <c r="X6" s="59">
        <f>1900/D6</f>
        <v>172.72727272727272</v>
      </c>
      <c r="Y6" s="59">
        <f>2500/D6</f>
        <v>227.27272727272728</v>
      </c>
      <c r="Z6" s="59">
        <f>2800/D6</f>
        <v>254.54545454545453</v>
      </c>
      <c r="AA6" s="59">
        <f>5500/D6</f>
        <v>500</v>
      </c>
      <c r="AB6" s="59">
        <f>7100/D6</f>
        <v>645.4545454545455</v>
      </c>
      <c r="AC6" s="59">
        <f>7500/D6</f>
        <v>681.81818181818187</v>
      </c>
      <c r="AD6" s="59">
        <f>8500/D6</f>
        <v>772.72727272727275</v>
      </c>
      <c r="AE6" s="60">
        <f>12000/D6</f>
        <v>1090.909090909091</v>
      </c>
      <c r="AF6" s="60">
        <f>12500/D6</f>
        <v>1136.3636363636363</v>
      </c>
      <c r="AG6" s="60">
        <f>14000/D6</f>
        <v>1272.7272727272727</v>
      </c>
      <c r="AH6" s="60">
        <f>15000/D6</f>
        <v>1363.6363636363637</v>
      </c>
      <c r="AI6" s="61">
        <f>17000/D6</f>
        <v>1545.4545454545455</v>
      </c>
    </row>
    <row r="7" spans="1:35" x14ac:dyDescent="0.25">
      <c r="A7" s="144"/>
      <c r="B7" s="147"/>
      <c r="C7" s="150"/>
      <c r="D7" s="3">
        <v>15</v>
      </c>
      <c r="E7" s="3">
        <v>7.0000000000000007E-2</v>
      </c>
      <c r="F7" s="13" t="s">
        <v>90</v>
      </c>
      <c r="G7" s="58">
        <v>133</v>
      </c>
      <c r="H7" s="55">
        <f t="shared" ref="H7:H41" si="0">2000/D7</f>
        <v>133.33333333333334</v>
      </c>
      <c r="I7" s="55">
        <f t="shared" ref="I7:I41" si="1">2500/D7</f>
        <v>166.66666666666666</v>
      </c>
      <c r="J7" s="55">
        <f t="shared" ref="J7:J41" si="2">3500/D7</f>
        <v>233.33333333333334</v>
      </c>
      <c r="K7" s="55">
        <f t="shared" ref="K7:K41" si="3">5500/D7</f>
        <v>366.66666666666669</v>
      </c>
      <c r="L7" s="55">
        <f t="shared" ref="L7:L41" si="4">7000/D7</f>
        <v>466.66666666666669</v>
      </c>
      <c r="M7" s="55">
        <f t="shared" ref="M7:M41" si="5">8000/D7</f>
        <v>533.33333333333337</v>
      </c>
      <c r="N7" s="63">
        <f t="shared" ref="N7:N41" si="6">2000/D7</f>
        <v>133.33333333333334</v>
      </c>
      <c r="O7" s="55">
        <f t="shared" ref="O7:O41" si="7">2000/D7</f>
        <v>133.33333333333334</v>
      </c>
      <c r="P7" s="59">
        <f t="shared" ref="P7:P41" si="8">2200/D7</f>
        <v>146.66666666666666</v>
      </c>
      <c r="Q7" s="59">
        <f t="shared" ref="Q7:Q41" si="9">2500/D7</f>
        <v>166.66666666666666</v>
      </c>
      <c r="R7" s="59">
        <f t="shared" ref="R7:R41" si="10">4000/D7</f>
        <v>266.66666666666669</v>
      </c>
      <c r="S7" s="59">
        <f t="shared" ref="S7:S41" si="11">5000/D7</f>
        <v>333.33333333333331</v>
      </c>
      <c r="T7" s="59">
        <f t="shared" ref="T7:T41" si="12">2000/D7</f>
        <v>133.33333333333334</v>
      </c>
      <c r="U7" s="59">
        <f t="shared" ref="U7:U41" si="13">2000/D7</f>
        <v>133.33333333333334</v>
      </c>
      <c r="V7" s="59">
        <f t="shared" ref="V7:V41" si="14">2200/D7</f>
        <v>146.66666666666666</v>
      </c>
      <c r="W7" s="59">
        <f t="shared" ref="W7:W41" si="15">1400/D7</f>
        <v>93.333333333333329</v>
      </c>
      <c r="X7" s="59">
        <f t="shared" ref="X7:X41" si="16">1900/D7</f>
        <v>126.66666666666667</v>
      </c>
      <c r="Y7" s="59">
        <f t="shared" ref="Y7:Y41" si="17">2500/D7</f>
        <v>166.66666666666666</v>
      </c>
      <c r="Z7" s="59">
        <f t="shared" ref="Z7:Z41" si="18">2800/D7</f>
        <v>186.66666666666666</v>
      </c>
      <c r="AA7" s="59">
        <f t="shared" ref="AA7:AA41" si="19">5500/D7</f>
        <v>366.66666666666669</v>
      </c>
      <c r="AB7" s="59">
        <f t="shared" ref="AB7:AB41" si="20">7100/D7</f>
        <v>473.33333333333331</v>
      </c>
      <c r="AC7" s="59">
        <f t="shared" ref="AC7:AC41" si="21">7500/D7</f>
        <v>500</v>
      </c>
      <c r="AD7" s="59">
        <f t="shared" ref="AD7:AD41" si="22">8500/D7</f>
        <v>566.66666666666663</v>
      </c>
      <c r="AE7" s="60">
        <f t="shared" ref="AE7:AE41" si="23">12000/D7</f>
        <v>800</v>
      </c>
      <c r="AF7" s="60">
        <f t="shared" ref="AF7:AF41" si="24">12500/D7</f>
        <v>833.33333333333337</v>
      </c>
      <c r="AG7" s="60">
        <f t="shared" ref="AG7:AG41" si="25">14000/D7</f>
        <v>933.33333333333337</v>
      </c>
      <c r="AH7" s="60">
        <f t="shared" ref="AH7:AH41" si="26">15000/D7</f>
        <v>1000</v>
      </c>
      <c r="AI7" s="61">
        <f t="shared" ref="AI7:AI41" si="27">17000/D7</f>
        <v>1133.3333333333333</v>
      </c>
    </row>
    <row r="8" spans="1:35" x14ac:dyDescent="0.25">
      <c r="A8" s="144"/>
      <c r="B8" s="147"/>
      <c r="C8" s="150"/>
      <c r="D8" s="3">
        <v>18</v>
      </c>
      <c r="E8" s="3">
        <v>0.08</v>
      </c>
      <c r="F8" s="13" t="s">
        <v>90</v>
      </c>
      <c r="G8" s="58">
        <v>111</v>
      </c>
      <c r="H8" s="55">
        <f t="shared" si="0"/>
        <v>111.11111111111111</v>
      </c>
      <c r="I8" s="55">
        <f t="shared" si="1"/>
        <v>138.88888888888889</v>
      </c>
      <c r="J8" s="55">
        <f t="shared" si="2"/>
        <v>194.44444444444446</v>
      </c>
      <c r="K8" s="55">
        <f t="shared" si="3"/>
        <v>305.55555555555554</v>
      </c>
      <c r="L8" s="55">
        <f t="shared" si="4"/>
        <v>388.88888888888891</v>
      </c>
      <c r="M8" s="55">
        <f t="shared" si="5"/>
        <v>444.44444444444446</v>
      </c>
      <c r="N8" s="63">
        <f t="shared" si="6"/>
        <v>111.11111111111111</v>
      </c>
      <c r="O8" s="55">
        <f t="shared" si="7"/>
        <v>111.11111111111111</v>
      </c>
      <c r="P8" s="59">
        <f t="shared" si="8"/>
        <v>122.22222222222223</v>
      </c>
      <c r="Q8" s="59">
        <f t="shared" si="9"/>
        <v>138.88888888888889</v>
      </c>
      <c r="R8" s="59">
        <f t="shared" si="10"/>
        <v>222.22222222222223</v>
      </c>
      <c r="S8" s="59">
        <f t="shared" si="11"/>
        <v>277.77777777777777</v>
      </c>
      <c r="T8" s="59">
        <f t="shared" si="12"/>
        <v>111.11111111111111</v>
      </c>
      <c r="U8" s="59">
        <f t="shared" si="13"/>
        <v>111.11111111111111</v>
      </c>
      <c r="V8" s="59">
        <f t="shared" si="14"/>
        <v>122.22222222222223</v>
      </c>
      <c r="W8" s="59">
        <f t="shared" si="15"/>
        <v>77.777777777777771</v>
      </c>
      <c r="X8" s="59">
        <f t="shared" si="16"/>
        <v>105.55555555555556</v>
      </c>
      <c r="Y8" s="59">
        <f t="shared" si="17"/>
        <v>138.88888888888889</v>
      </c>
      <c r="Z8" s="59">
        <f t="shared" si="18"/>
        <v>155.55555555555554</v>
      </c>
      <c r="AA8" s="59">
        <f t="shared" si="19"/>
        <v>305.55555555555554</v>
      </c>
      <c r="AB8" s="59">
        <f t="shared" si="20"/>
        <v>394.44444444444446</v>
      </c>
      <c r="AC8" s="59">
        <f t="shared" si="21"/>
        <v>416.66666666666669</v>
      </c>
      <c r="AD8" s="59">
        <f t="shared" si="22"/>
        <v>472.22222222222223</v>
      </c>
      <c r="AE8" s="60">
        <f t="shared" si="23"/>
        <v>666.66666666666663</v>
      </c>
      <c r="AF8" s="60">
        <f t="shared" si="24"/>
        <v>694.44444444444446</v>
      </c>
      <c r="AG8" s="60">
        <f t="shared" si="25"/>
        <v>777.77777777777783</v>
      </c>
      <c r="AH8" s="60">
        <f t="shared" si="26"/>
        <v>833.33333333333337</v>
      </c>
      <c r="AI8" s="61">
        <f t="shared" si="27"/>
        <v>944.44444444444446</v>
      </c>
    </row>
    <row r="9" spans="1:35" x14ac:dyDescent="0.25">
      <c r="A9" s="167"/>
      <c r="B9" s="147"/>
      <c r="C9" s="150"/>
      <c r="D9" s="3">
        <v>20</v>
      </c>
      <c r="E9" s="3">
        <v>0.09</v>
      </c>
      <c r="F9" s="13" t="s">
        <v>90</v>
      </c>
      <c r="G9" s="58">
        <v>100</v>
      </c>
      <c r="H9" s="55">
        <f t="shared" si="0"/>
        <v>100</v>
      </c>
      <c r="I9" s="55">
        <f t="shared" si="1"/>
        <v>125</v>
      </c>
      <c r="J9" s="55">
        <f t="shared" si="2"/>
        <v>175</v>
      </c>
      <c r="K9" s="55">
        <f t="shared" si="3"/>
        <v>275</v>
      </c>
      <c r="L9" s="55">
        <f t="shared" si="4"/>
        <v>350</v>
      </c>
      <c r="M9" s="55">
        <f t="shared" si="5"/>
        <v>400</v>
      </c>
      <c r="N9" s="63">
        <f t="shared" si="6"/>
        <v>100</v>
      </c>
      <c r="O9" s="55">
        <f t="shared" si="7"/>
        <v>100</v>
      </c>
      <c r="P9" s="59">
        <f t="shared" si="8"/>
        <v>110</v>
      </c>
      <c r="Q9" s="59">
        <f t="shared" si="9"/>
        <v>125</v>
      </c>
      <c r="R9" s="59">
        <f t="shared" si="10"/>
        <v>200</v>
      </c>
      <c r="S9" s="59">
        <f t="shared" si="11"/>
        <v>250</v>
      </c>
      <c r="T9" s="59">
        <f t="shared" si="12"/>
        <v>100</v>
      </c>
      <c r="U9" s="59">
        <f t="shared" si="13"/>
        <v>100</v>
      </c>
      <c r="V9" s="59">
        <f t="shared" si="14"/>
        <v>110</v>
      </c>
      <c r="W9" s="59">
        <f t="shared" si="15"/>
        <v>70</v>
      </c>
      <c r="X9" s="59">
        <f t="shared" si="16"/>
        <v>95</v>
      </c>
      <c r="Y9" s="59">
        <f t="shared" si="17"/>
        <v>125</v>
      </c>
      <c r="Z9" s="59">
        <f t="shared" si="18"/>
        <v>140</v>
      </c>
      <c r="AA9" s="59">
        <f t="shared" si="19"/>
        <v>275</v>
      </c>
      <c r="AB9" s="59">
        <f t="shared" si="20"/>
        <v>355</v>
      </c>
      <c r="AC9" s="59">
        <f t="shared" si="21"/>
        <v>375</v>
      </c>
      <c r="AD9" s="59">
        <f t="shared" si="22"/>
        <v>425</v>
      </c>
      <c r="AE9" s="60">
        <f t="shared" si="23"/>
        <v>600</v>
      </c>
      <c r="AF9" s="60">
        <f t="shared" si="24"/>
        <v>625</v>
      </c>
      <c r="AG9" s="60">
        <f t="shared" si="25"/>
        <v>700</v>
      </c>
      <c r="AH9" s="60">
        <f t="shared" si="26"/>
        <v>750</v>
      </c>
      <c r="AI9" s="61">
        <f t="shared" si="27"/>
        <v>850</v>
      </c>
    </row>
    <row r="10" spans="1:35" x14ac:dyDescent="0.25">
      <c r="A10" s="167"/>
      <c r="B10" s="147"/>
      <c r="C10" s="150"/>
      <c r="D10" s="3">
        <v>25</v>
      </c>
      <c r="E10" s="3">
        <v>0.11</v>
      </c>
      <c r="F10" s="13" t="s">
        <v>90</v>
      </c>
      <c r="G10" s="58">
        <v>80</v>
      </c>
      <c r="H10" s="55">
        <f t="shared" si="0"/>
        <v>80</v>
      </c>
      <c r="I10" s="55">
        <f t="shared" si="1"/>
        <v>100</v>
      </c>
      <c r="J10" s="55">
        <f t="shared" si="2"/>
        <v>140</v>
      </c>
      <c r="K10" s="55">
        <f t="shared" si="3"/>
        <v>220</v>
      </c>
      <c r="L10" s="55">
        <f t="shared" si="4"/>
        <v>280</v>
      </c>
      <c r="M10" s="55">
        <f t="shared" si="5"/>
        <v>320</v>
      </c>
      <c r="N10" s="63">
        <f t="shared" si="6"/>
        <v>80</v>
      </c>
      <c r="O10" s="55">
        <f t="shared" si="7"/>
        <v>80</v>
      </c>
      <c r="P10" s="59">
        <f t="shared" si="8"/>
        <v>88</v>
      </c>
      <c r="Q10" s="59">
        <f t="shared" si="9"/>
        <v>100</v>
      </c>
      <c r="R10" s="59">
        <f t="shared" si="10"/>
        <v>160</v>
      </c>
      <c r="S10" s="59">
        <f t="shared" si="11"/>
        <v>200</v>
      </c>
      <c r="T10" s="59">
        <f t="shared" si="12"/>
        <v>80</v>
      </c>
      <c r="U10" s="59">
        <f t="shared" si="13"/>
        <v>80</v>
      </c>
      <c r="V10" s="59">
        <f t="shared" si="14"/>
        <v>88</v>
      </c>
      <c r="W10" s="59">
        <f t="shared" si="15"/>
        <v>56</v>
      </c>
      <c r="X10" s="59">
        <f t="shared" si="16"/>
        <v>76</v>
      </c>
      <c r="Y10" s="59">
        <f t="shared" si="17"/>
        <v>100</v>
      </c>
      <c r="Z10" s="59">
        <f t="shared" si="18"/>
        <v>112</v>
      </c>
      <c r="AA10" s="59">
        <f t="shared" si="19"/>
        <v>220</v>
      </c>
      <c r="AB10" s="59">
        <f t="shared" si="20"/>
        <v>284</v>
      </c>
      <c r="AC10" s="59">
        <f t="shared" si="21"/>
        <v>300</v>
      </c>
      <c r="AD10" s="59">
        <f t="shared" si="22"/>
        <v>340</v>
      </c>
      <c r="AE10" s="60">
        <f t="shared" si="23"/>
        <v>480</v>
      </c>
      <c r="AF10" s="60">
        <f t="shared" si="24"/>
        <v>500</v>
      </c>
      <c r="AG10" s="60">
        <f t="shared" si="25"/>
        <v>560</v>
      </c>
      <c r="AH10" s="60">
        <f t="shared" si="26"/>
        <v>600</v>
      </c>
      <c r="AI10" s="61">
        <f t="shared" si="27"/>
        <v>680</v>
      </c>
    </row>
    <row r="11" spans="1:35" x14ac:dyDescent="0.25">
      <c r="A11" s="167"/>
      <c r="B11" s="147"/>
      <c r="C11" s="150"/>
      <c r="D11" s="3">
        <v>28</v>
      </c>
      <c r="E11" s="3">
        <v>0.12</v>
      </c>
      <c r="F11" s="13" t="s">
        <v>90</v>
      </c>
      <c r="G11" s="58">
        <v>71</v>
      </c>
      <c r="H11" s="55">
        <f t="shared" si="0"/>
        <v>71.428571428571431</v>
      </c>
      <c r="I11" s="55">
        <f t="shared" si="1"/>
        <v>89.285714285714292</v>
      </c>
      <c r="J11" s="55">
        <f t="shared" si="2"/>
        <v>125</v>
      </c>
      <c r="K11" s="55">
        <f t="shared" si="3"/>
        <v>196.42857142857142</v>
      </c>
      <c r="L11" s="55">
        <f t="shared" si="4"/>
        <v>250</v>
      </c>
      <c r="M11" s="55">
        <f t="shared" si="5"/>
        <v>285.71428571428572</v>
      </c>
      <c r="N11" s="63">
        <f t="shared" si="6"/>
        <v>71.428571428571431</v>
      </c>
      <c r="O11" s="55">
        <f t="shared" si="7"/>
        <v>71.428571428571431</v>
      </c>
      <c r="P11" s="59">
        <f t="shared" si="8"/>
        <v>78.571428571428569</v>
      </c>
      <c r="Q11" s="59">
        <f t="shared" si="9"/>
        <v>89.285714285714292</v>
      </c>
      <c r="R11" s="59">
        <f t="shared" si="10"/>
        <v>142.85714285714286</v>
      </c>
      <c r="S11" s="59">
        <f t="shared" si="11"/>
        <v>178.57142857142858</v>
      </c>
      <c r="T11" s="59">
        <f t="shared" si="12"/>
        <v>71.428571428571431</v>
      </c>
      <c r="U11" s="59">
        <f t="shared" si="13"/>
        <v>71.428571428571431</v>
      </c>
      <c r="V11" s="59">
        <f t="shared" si="14"/>
        <v>78.571428571428569</v>
      </c>
      <c r="W11" s="59">
        <f t="shared" si="15"/>
        <v>50</v>
      </c>
      <c r="X11" s="59">
        <f t="shared" si="16"/>
        <v>67.857142857142861</v>
      </c>
      <c r="Y11" s="59">
        <f t="shared" si="17"/>
        <v>89.285714285714292</v>
      </c>
      <c r="Z11" s="59">
        <f t="shared" si="18"/>
        <v>100</v>
      </c>
      <c r="AA11" s="59">
        <f t="shared" si="19"/>
        <v>196.42857142857142</v>
      </c>
      <c r="AB11" s="59">
        <f t="shared" si="20"/>
        <v>253.57142857142858</v>
      </c>
      <c r="AC11" s="59">
        <f t="shared" si="21"/>
        <v>267.85714285714283</v>
      </c>
      <c r="AD11" s="59">
        <f t="shared" si="22"/>
        <v>303.57142857142856</v>
      </c>
      <c r="AE11" s="60">
        <f t="shared" si="23"/>
        <v>428.57142857142856</v>
      </c>
      <c r="AF11" s="60">
        <f t="shared" si="24"/>
        <v>446.42857142857144</v>
      </c>
      <c r="AG11" s="60">
        <f t="shared" si="25"/>
        <v>500</v>
      </c>
      <c r="AH11" s="60">
        <f t="shared" si="26"/>
        <v>535.71428571428567</v>
      </c>
      <c r="AI11" s="61">
        <f t="shared" si="27"/>
        <v>607.14285714285711</v>
      </c>
    </row>
    <row r="12" spans="1:35" x14ac:dyDescent="0.25">
      <c r="A12" s="167"/>
      <c r="B12" s="147"/>
      <c r="C12" s="150"/>
      <c r="D12" s="3">
        <v>30</v>
      </c>
      <c r="E12" s="3">
        <v>0.13</v>
      </c>
      <c r="F12" s="13" t="s">
        <v>90</v>
      </c>
      <c r="G12" s="58">
        <v>67</v>
      </c>
      <c r="H12" s="55">
        <f t="shared" si="0"/>
        <v>66.666666666666671</v>
      </c>
      <c r="I12" s="55">
        <f t="shared" si="1"/>
        <v>83.333333333333329</v>
      </c>
      <c r="J12" s="55">
        <f t="shared" si="2"/>
        <v>116.66666666666667</v>
      </c>
      <c r="K12" s="55">
        <f t="shared" si="3"/>
        <v>183.33333333333334</v>
      </c>
      <c r="L12" s="55">
        <f t="shared" si="4"/>
        <v>233.33333333333334</v>
      </c>
      <c r="M12" s="55">
        <f t="shared" si="5"/>
        <v>266.66666666666669</v>
      </c>
      <c r="N12" s="63">
        <f t="shared" si="6"/>
        <v>66.666666666666671</v>
      </c>
      <c r="O12" s="55">
        <f t="shared" si="7"/>
        <v>66.666666666666671</v>
      </c>
      <c r="P12" s="59">
        <f t="shared" si="8"/>
        <v>73.333333333333329</v>
      </c>
      <c r="Q12" s="59">
        <f t="shared" si="9"/>
        <v>83.333333333333329</v>
      </c>
      <c r="R12" s="59">
        <f t="shared" si="10"/>
        <v>133.33333333333334</v>
      </c>
      <c r="S12" s="59">
        <f t="shared" si="11"/>
        <v>166.66666666666666</v>
      </c>
      <c r="T12" s="59">
        <f t="shared" si="12"/>
        <v>66.666666666666671</v>
      </c>
      <c r="U12" s="59">
        <f t="shared" si="13"/>
        <v>66.666666666666671</v>
      </c>
      <c r="V12" s="59">
        <f t="shared" si="14"/>
        <v>73.333333333333329</v>
      </c>
      <c r="W12" s="59">
        <f t="shared" si="15"/>
        <v>46.666666666666664</v>
      </c>
      <c r="X12" s="59">
        <f t="shared" si="16"/>
        <v>63.333333333333336</v>
      </c>
      <c r="Y12" s="59">
        <f t="shared" si="17"/>
        <v>83.333333333333329</v>
      </c>
      <c r="Z12" s="59">
        <f t="shared" si="18"/>
        <v>93.333333333333329</v>
      </c>
      <c r="AA12" s="59">
        <f t="shared" si="19"/>
        <v>183.33333333333334</v>
      </c>
      <c r="AB12" s="59">
        <f t="shared" si="20"/>
        <v>236.66666666666666</v>
      </c>
      <c r="AC12" s="59">
        <f t="shared" si="21"/>
        <v>250</v>
      </c>
      <c r="AD12" s="59">
        <f t="shared" si="22"/>
        <v>283.33333333333331</v>
      </c>
      <c r="AE12" s="60">
        <f t="shared" si="23"/>
        <v>400</v>
      </c>
      <c r="AF12" s="60">
        <f t="shared" si="24"/>
        <v>416.66666666666669</v>
      </c>
      <c r="AG12" s="60">
        <f t="shared" si="25"/>
        <v>466.66666666666669</v>
      </c>
      <c r="AH12" s="60">
        <f t="shared" si="26"/>
        <v>500</v>
      </c>
      <c r="AI12" s="61">
        <f t="shared" si="27"/>
        <v>566.66666666666663</v>
      </c>
    </row>
    <row r="13" spans="1:35" x14ac:dyDescent="0.25">
      <c r="A13" s="167"/>
      <c r="B13" s="147"/>
      <c r="C13" s="150"/>
      <c r="D13" s="3">
        <v>33</v>
      </c>
      <c r="E13" s="3">
        <v>0.14000000000000001</v>
      </c>
      <c r="F13" s="13" t="s">
        <v>90</v>
      </c>
      <c r="G13" s="58">
        <v>61</v>
      </c>
      <c r="H13" s="55">
        <f t="shared" si="0"/>
        <v>60.606060606060609</v>
      </c>
      <c r="I13" s="55">
        <f t="shared" si="1"/>
        <v>75.757575757575751</v>
      </c>
      <c r="J13" s="55">
        <f t="shared" si="2"/>
        <v>106.06060606060606</v>
      </c>
      <c r="K13" s="55">
        <f t="shared" si="3"/>
        <v>166.66666666666666</v>
      </c>
      <c r="L13" s="55">
        <f t="shared" si="4"/>
        <v>212.12121212121212</v>
      </c>
      <c r="M13" s="55">
        <f t="shared" si="5"/>
        <v>242.42424242424244</v>
      </c>
      <c r="N13" s="63">
        <f t="shared" si="6"/>
        <v>60.606060606060609</v>
      </c>
      <c r="O13" s="55">
        <f t="shared" si="7"/>
        <v>60.606060606060609</v>
      </c>
      <c r="P13" s="59">
        <f t="shared" si="8"/>
        <v>66.666666666666671</v>
      </c>
      <c r="Q13" s="59">
        <f t="shared" si="9"/>
        <v>75.757575757575751</v>
      </c>
      <c r="R13" s="59">
        <f t="shared" si="10"/>
        <v>121.21212121212122</v>
      </c>
      <c r="S13" s="59">
        <f t="shared" si="11"/>
        <v>151.5151515151515</v>
      </c>
      <c r="T13" s="59">
        <f t="shared" si="12"/>
        <v>60.606060606060609</v>
      </c>
      <c r="U13" s="59">
        <f t="shared" si="13"/>
        <v>60.606060606060609</v>
      </c>
      <c r="V13" s="59">
        <f t="shared" si="14"/>
        <v>66.666666666666671</v>
      </c>
      <c r="W13" s="59">
        <f t="shared" si="15"/>
        <v>42.424242424242422</v>
      </c>
      <c r="X13" s="59">
        <f t="shared" si="16"/>
        <v>57.575757575757578</v>
      </c>
      <c r="Y13" s="59">
        <f t="shared" si="17"/>
        <v>75.757575757575751</v>
      </c>
      <c r="Z13" s="59">
        <f t="shared" si="18"/>
        <v>84.848484848484844</v>
      </c>
      <c r="AA13" s="59">
        <f t="shared" si="19"/>
        <v>166.66666666666666</v>
      </c>
      <c r="AB13" s="59">
        <f t="shared" si="20"/>
        <v>215.15151515151516</v>
      </c>
      <c r="AC13" s="59">
        <f t="shared" si="21"/>
        <v>227.27272727272728</v>
      </c>
      <c r="AD13" s="59">
        <f t="shared" si="22"/>
        <v>257.57575757575756</v>
      </c>
      <c r="AE13" s="60">
        <f t="shared" si="23"/>
        <v>363.63636363636363</v>
      </c>
      <c r="AF13" s="60">
        <f t="shared" si="24"/>
        <v>378.78787878787881</v>
      </c>
      <c r="AG13" s="60">
        <f t="shared" si="25"/>
        <v>424.24242424242425</v>
      </c>
      <c r="AH13" s="60">
        <f t="shared" si="26"/>
        <v>454.54545454545456</v>
      </c>
      <c r="AI13" s="61">
        <f t="shared" si="27"/>
        <v>515.15151515151513</v>
      </c>
    </row>
    <row r="14" spans="1:35" x14ac:dyDescent="0.25">
      <c r="A14" s="167"/>
      <c r="B14" s="147"/>
      <c r="C14" s="150"/>
      <c r="D14" s="3">
        <v>35</v>
      </c>
      <c r="E14" s="3">
        <v>0.15</v>
      </c>
      <c r="F14" s="13" t="s">
        <v>90</v>
      </c>
      <c r="G14" s="58">
        <v>57</v>
      </c>
      <c r="H14" s="55">
        <f t="shared" si="0"/>
        <v>57.142857142857146</v>
      </c>
      <c r="I14" s="55">
        <f t="shared" si="1"/>
        <v>71.428571428571431</v>
      </c>
      <c r="J14" s="55">
        <f t="shared" si="2"/>
        <v>100</v>
      </c>
      <c r="K14" s="55">
        <f t="shared" si="3"/>
        <v>157.14285714285714</v>
      </c>
      <c r="L14" s="55">
        <f t="shared" si="4"/>
        <v>200</v>
      </c>
      <c r="M14" s="55">
        <f t="shared" si="5"/>
        <v>228.57142857142858</v>
      </c>
      <c r="N14" s="63">
        <f t="shared" si="6"/>
        <v>57.142857142857146</v>
      </c>
      <c r="O14" s="55">
        <f t="shared" si="7"/>
        <v>57.142857142857146</v>
      </c>
      <c r="P14" s="59">
        <f t="shared" si="8"/>
        <v>62.857142857142854</v>
      </c>
      <c r="Q14" s="59">
        <f t="shared" si="9"/>
        <v>71.428571428571431</v>
      </c>
      <c r="R14" s="59">
        <f t="shared" si="10"/>
        <v>114.28571428571429</v>
      </c>
      <c r="S14" s="59">
        <f t="shared" si="11"/>
        <v>142.85714285714286</v>
      </c>
      <c r="T14" s="59">
        <f t="shared" si="12"/>
        <v>57.142857142857146</v>
      </c>
      <c r="U14" s="59">
        <f t="shared" si="13"/>
        <v>57.142857142857146</v>
      </c>
      <c r="V14" s="59">
        <f t="shared" si="14"/>
        <v>62.857142857142854</v>
      </c>
      <c r="W14" s="59">
        <f t="shared" si="15"/>
        <v>40</v>
      </c>
      <c r="X14" s="59">
        <f t="shared" si="16"/>
        <v>54.285714285714285</v>
      </c>
      <c r="Y14" s="59">
        <f t="shared" si="17"/>
        <v>71.428571428571431</v>
      </c>
      <c r="Z14" s="59">
        <f t="shared" si="18"/>
        <v>80</v>
      </c>
      <c r="AA14" s="59">
        <f t="shared" si="19"/>
        <v>157.14285714285714</v>
      </c>
      <c r="AB14" s="59">
        <f t="shared" si="20"/>
        <v>202.85714285714286</v>
      </c>
      <c r="AC14" s="59">
        <f t="shared" si="21"/>
        <v>214.28571428571428</v>
      </c>
      <c r="AD14" s="59">
        <f t="shared" si="22"/>
        <v>242.85714285714286</v>
      </c>
      <c r="AE14" s="60">
        <f t="shared" si="23"/>
        <v>342.85714285714283</v>
      </c>
      <c r="AF14" s="60">
        <f t="shared" si="24"/>
        <v>357.14285714285717</v>
      </c>
      <c r="AG14" s="60">
        <f t="shared" si="25"/>
        <v>400</v>
      </c>
      <c r="AH14" s="60">
        <f t="shared" si="26"/>
        <v>428.57142857142856</v>
      </c>
      <c r="AI14" s="61">
        <f t="shared" si="27"/>
        <v>485.71428571428572</v>
      </c>
    </row>
    <row r="15" spans="1:35" x14ac:dyDescent="0.25">
      <c r="A15" s="167"/>
      <c r="B15" s="147"/>
      <c r="C15" s="150"/>
      <c r="D15" s="3">
        <v>40</v>
      </c>
      <c r="E15" s="3">
        <v>0.17</v>
      </c>
      <c r="F15" s="13" t="s">
        <v>90</v>
      </c>
      <c r="G15" s="58">
        <v>50</v>
      </c>
      <c r="H15" s="55">
        <f t="shared" si="0"/>
        <v>50</v>
      </c>
      <c r="I15" s="55">
        <f t="shared" si="1"/>
        <v>62.5</v>
      </c>
      <c r="J15" s="55">
        <f t="shared" si="2"/>
        <v>87.5</v>
      </c>
      <c r="K15" s="55">
        <f t="shared" si="3"/>
        <v>137.5</v>
      </c>
      <c r="L15" s="55">
        <f t="shared" si="4"/>
        <v>175</v>
      </c>
      <c r="M15" s="55">
        <f t="shared" si="5"/>
        <v>200</v>
      </c>
      <c r="N15" s="63">
        <f t="shared" si="6"/>
        <v>50</v>
      </c>
      <c r="O15" s="55">
        <f t="shared" si="7"/>
        <v>50</v>
      </c>
      <c r="P15" s="59">
        <f t="shared" si="8"/>
        <v>55</v>
      </c>
      <c r="Q15" s="59">
        <f t="shared" si="9"/>
        <v>62.5</v>
      </c>
      <c r="R15" s="59">
        <f t="shared" si="10"/>
        <v>100</v>
      </c>
      <c r="S15" s="59">
        <f t="shared" si="11"/>
        <v>125</v>
      </c>
      <c r="T15" s="59">
        <f t="shared" si="12"/>
        <v>50</v>
      </c>
      <c r="U15" s="59">
        <f t="shared" si="13"/>
        <v>50</v>
      </c>
      <c r="V15" s="59">
        <f t="shared" si="14"/>
        <v>55</v>
      </c>
      <c r="W15" s="59">
        <f t="shared" si="15"/>
        <v>35</v>
      </c>
      <c r="X15" s="59">
        <f t="shared" si="16"/>
        <v>47.5</v>
      </c>
      <c r="Y15" s="59">
        <f t="shared" si="17"/>
        <v>62.5</v>
      </c>
      <c r="Z15" s="59">
        <f t="shared" si="18"/>
        <v>70</v>
      </c>
      <c r="AA15" s="59">
        <f t="shared" si="19"/>
        <v>137.5</v>
      </c>
      <c r="AB15" s="59">
        <f t="shared" si="20"/>
        <v>177.5</v>
      </c>
      <c r="AC15" s="59">
        <f t="shared" si="21"/>
        <v>187.5</v>
      </c>
      <c r="AD15" s="59">
        <f t="shared" si="22"/>
        <v>212.5</v>
      </c>
      <c r="AE15" s="60">
        <f t="shared" si="23"/>
        <v>300</v>
      </c>
      <c r="AF15" s="60">
        <f t="shared" si="24"/>
        <v>312.5</v>
      </c>
      <c r="AG15" s="60">
        <f t="shared" si="25"/>
        <v>350</v>
      </c>
      <c r="AH15" s="60">
        <f t="shared" si="26"/>
        <v>375</v>
      </c>
      <c r="AI15" s="61">
        <f t="shared" si="27"/>
        <v>425</v>
      </c>
    </row>
    <row r="16" spans="1:35" x14ac:dyDescent="0.25">
      <c r="A16" s="167"/>
      <c r="B16" s="147"/>
      <c r="C16" s="150"/>
      <c r="D16" s="3">
        <v>42</v>
      </c>
      <c r="E16" s="3">
        <v>0.18</v>
      </c>
      <c r="F16" s="13" t="s">
        <v>90</v>
      </c>
      <c r="G16" s="58">
        <v>48</v>
      </c>
      <c r="H16" s="55">
        <f t="shared" si="0"/>
        <v>47.61904761904762</v>
      </c>
      <c r="I16" s="55">
        <f t="shared" si="1"/>
        <v>59.523809523809526</v>
      </c>
      <c r="J16" s="55">
        <f t="shared" si="2"/>
        <v>83.333333333333329</v>
      </c>
      <c r="K16" s="55">
        <f t="shared" si="3"/>
        <v>130.95238095238096</v>
      </c>
      <c r="L16" s="55">
        <f t="shared" si="4"/>
        <v>166.66666666666666</v>
      </c>
      <c r="M16" s="55">
        <f t="shared" si="5"/>
        <v>190.47619047619048</v>
      </c>
      <c r="N16" s="63">
        <f t="shared" si="6"/>
        <v>47.61904761904762</v>
      </c>
      <c r="O16" s="55">
        <f t="shared" si="7"/>
        <v>47.61904761904762</v>
      </c>
      <c r="P16" s="59">
        <f t="shared" si="8"/>
        <v>52.38095238095238</v>
      </c>
      <c r="Q16" s="59">
        <f t="shared" si="9"/>
        <v>59.523809523809526</v>
      </c>
      <c r="R16" s="59">
        <f t="shared" si="10"/>
        <v>95.238095238095241</v>
      </c>
      <c r="S16" s="59">
        <f t="shared" si="11"/>
        <v>119.04761904761905</v>
      </c>
      <c r="T16" s="59">
        <f t="shared" si="12"/>
        <v>47.61904761904762</v>
      </c>
      <c r="U16" s="59">
        <f t="shared" si="13"/>
        <v>47.61904761904762</v>
      </c>
      <c r="V16" s="59">
        <f t="shared" si="14"/>
        <v>52.38095238095238</v>
      </c>
      <c r="W16" s="59">
        <f t="shared" si="15"/>
        <v>33.333333333333336</v>
      </c>
      <c r="X16" s="59">
        <f t="shared" si="16"/>
        <v>45.238095238095241</v>
      </c>
      <c r="Y16" s="59">
        <f t="shared" si="17"/>
        <v>59.523809523809526</v>
      </c>
      <c r="Z16" s="59">
        <f t="shared" si="18"/>
        <v>66.666666666666671</v>
      </c>
      <c r="AA16" s="59">
        <f t="shared" si="19"/>
        <v>130.95238095238096</v>
      </c>
      <c r="AB16" s="59">
        <f t="shared" si="20"/>
        <v>169.04761904761904</v>
      </c>
      <c r="AC16" s="59">
        <f t="shared" si="21"/>
        <v>178.57142857142858</v>
      </c>
      <c r="AD16" s="59">
        <f t="shared" si="22"/>
        <v>202.38095238095238</v>
      </c>
      <c r="AE16" s="60">
        <f t="shared" si="23"/>
        <v>285.71428571428572</v>
      </c>
      <c r="AF16" s="60">
        <f t="shared" si="24"/>
        <v>297.61904761904759</v>
      </c>
      <c r="AG16" s="60">
        <f t="shared" si="25"/>
        <v>333.33333333333331</v>
      </c>
      <c r="AH16" s="60">
        <f t="shared" si="26"/>
        <v>357.14285714285717</v>
      </c>
      <c r="AI16" s="61">
        <f t="shared" si="27"/>
        <v>404.76190476190476</v>
      </c>
    </row>
    <row r="17" spans="1:35" x14ac:dyDescent="0.25">
      <c r="A17" s="167"/>
      <c r="B17" s="147"/>
      <c r="C17" s="150"/>
      <c r="D17" s="3">
        <v>46</v>
      </c>
      <c r="E17" s="3">
        <v>0.2</v>
      </c>
      <c r="F17" s="13" t="s">
        <v>90</v>
      </c>
      <c r="G17" s="58">
        <v>43</v>
      </c>
      <c r="H17" s="55">
        <f t="shared" si="0"/>
        <v>43.478260869565219</v>
      </c>
      <c r="I17" s="55">
        <f t="shared" si="1"/>
        <v>54.347826086956523</v>
      </c>
      <c r="J17" s="55">
        <f t="shared" si="2"/>
        <v>76.086956521739125</v>
      </c>
      <c r="K17" s="55">
        <f t="shared" si="3"/>
        <v>119.56521739130434</v>
      </c>
      <c r="L17" s="55">
        <f t="shared" si="4"/>
        <v>152.17391304347825</v>
      </c>
      <c r="M17" s="55">
        <f t="shared" si="5"/>
        <v>173.91304347826087</v>
      </c>
      <c r="N17" s="63">
        <f t="shared" si="6"/>
        <v>43.478260869565219</v>
      </c>
      <c r="O17" s="55">
        <f t="shared" si="7"/>
        <v>43.478260869565219</v>
      </c>
      <c r="P17" s="59">
        <f t="shared" si="8"/>
        <v>47.826086956521742</v>
      </c>
      <c r="Q17" s="59">
        <f t="shared" si="9"/>
        <v>54.347826086956523</v>
      </c>
      <c r="R17" s="59">
        <f t="shared" si="10"/>
        <v>86.956521739130437</v>
      </c>
      <c r="S17" s="59">
        <f t="shared" si="11"/>
        <v>108.69565217391305</v>
      </c>
      <c r="T17" s="59">
        <f t="shared" si="12"/>
        <v>43.478260869565219</v>
      </c>
      <c r="U17" s="59">
        <f t="shared" si="13"/>
        <v>43.478260869565219</v>
      </c>
      <c r="V17" s="59">
        <f t="shared" si="14"/>
        <v>47.826086956521742</v>
      </c>
      <c r="W17" s="59">
        <f t="shared" si="15"/>
        <v>30.434782608695652</v>
      </c>
      <c r="X17" s="59">
        <f t="shared" si="16"/>
        <v>41.304347826086953</v>
      </c>
      <c r="Y17" s="59">
        <f t="shared" si="17"/>
        <v>54.347826086956523</v>
      </c>
      <c r="Z17" s="59">
        <f t="shared" si="18"/>
        <v>60.869565217391305</v>
      </c>
      <c r="AA17" s="59">
        <f t="shared" si="19"/>
        <v>119.56521739130434</v>
      </c>
      <c r="AB17" s="59">
        <f t="shared" si="20"/>
        <v>154.34782608695653</v>
      </c>
      <c r="AC17" s="59">
        <f t="shared" si="21"/>
        <v>163.04347826086956</v>
      </c>
      <c r="AD17" s="59">
        <f t="shared" si="22"/>
        <v>184.78260869565219</v>
      </c>
      <c r="AE17" s="60">
        <f t="shared" si="23"/>
        <v>260.86956521739131</v>
      </c>
      <c r="AF17" s="60">
        <f t="shared" si="24"/>
        <v>271.73913043478262</v>
      </c>
      <c r="AG17" s="60">
        <f t="shared" si="25"/>
        <v>304.3478260869565</v>
      </c>
      <c r="AH17" s="60">
        <f t="shared" si="26"/>
        <v>326.08695652173913</v>
      </c>
      <c r="AI17" s="61">
        <f t="shared" si="27"/>
        <v>369.56521739130437</v>
      </c>
    </row>
    <row r="18" spans="1:35" x14ac:dyDescent="0.25">
      <c r="A18" s="167"/>
      <c r="B18" s="147"/>
      <c r="C18" s="150"/>
      <c r="D18" s="3">
        <v>48</v>
      </c>
      <c r="E18" s="3">
        <v>0.21</v>
      </c>
      <c r="F18" s="13" t="s">
        <v>90</v>
      </c>
      <c r="G18" s="58">
        <v>42</v>
      </c>
      <c r="H18" s="55">
        <f t="shared" si="0"/>
        <v>41.666666666666664</v>
      </c>
      <c r="I18" s="55">
        <f t="shared" si="1"/>
        <v>52.083333333333336</v>
      </c>
      <c r="J18" s="55">
        <f t="shared" si="2"/>
        <v>72.916666666666671</v>
      </c>
      <c r="K18" s="55">
        <f t="shared" si="3"/>
        <v>114.58333333333333</v>
      </c>
      <c r="L18" s="55">
        <f t="shared" si="4"/>
        <v>145.83333333333334</v>
      </c>
      <c r="M18" s="55">
        <f t="shared" si="5"/>
        <v>166.66666666666666</v>
      </c>
      <c r="N18" s="63">
        <f t="shared" si="6"/>
        <v>41.666666666666664</v>
      </c>
      <c r="O18" s="55">
        <f t="shared" si="7"/>
        <v>41.666666666666664</v>
      </c>
      <c r="P18" s="59">
        <f t="shared" si="8"/>
        <v>45.833333333333336</v>
      </c>
      <c r="Q18" s="59">
        <f t="shared" si="9"/>
        <v>52.083333333333336</v>
      </c>
      <c r="R18" s="59">
        <f t="shared" si="10"/>
        <v>83.333333333333329</v>
      </c>
      <c r="S18" s="59">
        <f t="shared" si="11"/>
        <v>104.16666666666667</v>
      </c>
      <c r="T18" s="59">
        <f t="shared" si="12"/>
        <v>41.666666666666664</v>
      </c>
      <c r="U18" s="59">
        <f t="shared" si="13"/>
        <v>41.666666666666664</v>
      </c>
      <c r="V18" s="59">
        <f t="shared" si="14"/>
        <v>45.833333333333336</v>
      </c>
      <c r="W18" s="59">
        <f t="shared" si="15"/>
        <v>29.166666666666668</v>
      </c>
      <c r="X18" s="59">
        <f t="shared" si="16"/>
        <v>39.583333333333336</v>
      </c>
      <c r="Y18" s="59">
        <f t="shared" si="17"/>
        <v>52.083333333333336</v>
      </c>
      <c r="Z18" s="59">
        <f t="shared" si="18"/>
        <v>58.333333333333336</v>
      </c>
      <c r="AA18" s="59">
        <f t="shared" si="19"/>
        <v>114.58333333333333</v>
      </c>
      <c r="AB18" s="59">
        <f t="shared" si="20"/>
        <v>147.91666666666666</v>
      </c>
      <c r="AC18" s="59">
        <f t="shared" si="21"/>
        <v>156.25</v>
      </c>
      <c r="AD18" s="59">
        <f t="shared" si="22"/>
        <v>177.08333333333334</v>
      </c>
      <c r="AE18" s="60">
        <f t="shared" si="23"/>
        <v>250</v>
      </c>
      <c r="AF18" s="60">
        <f t="shared" si="24"/>
        <v>260.41666666666669</v>
      </c>
      <c r="AG18" s="60">
        <f t="shared" si="25"/>
        <v>291.66666666666669</v>
      </c>
      <c r="AH18" s="60">
        <f t="shared" si="26"/>
        <v>312.5</v>
      </c>
      <c r="AI18" s="61">
        <f t="shared" si="27"/>
        <v>354.16666666666669</v>
      </c>
    </row>
    <row r="19" spans="1:35" x14ac:dyDescent="0.25">
      <c r="A19" s="167"/>
      <c r="B19" s="147"/>
      <c r="C19" s="150"/>
      <c r="D19" s="3">
        <v>50</v>
      </c>
      <c r="E19" s="3">
        <v>0.22</v>
      </c>
      <c r="F19" s="13" t="s">
        <v>90</v>
      </c>
      <c r="G19" s="58">
        <v>40</v>
      </c>
      <c r="H19" s="55">
        <f t="shared" si="0"/>
        <v>40</v>
      </c>
      <c r="I19" s="55">
        <f t="shared" si="1"/>
        <v>50</v>
      </c>
      <c r="J19" s="55">
        <f t="shared" si="2"/>
        <v>70</v>
      </c>
      <c r="K19" s="55">
        <f t="shared" si="3"/>
        <v>110</v>
      </c>
      <c r="L19" s="55">
        <f t="shared" si="4"/>
        <v>140</v>
      </c>
      <c r="M19" s="55">
        <f t="shared" si="5"/>
        <v>160</v>
      </c>
      <c r="N19" s="63">
        <f t="shared" si="6"/>
        <v>40</v>
      </c>
      <c r="O19" s="55">
        <f t="shared" si="7"/>
        <v>40</v>
      </c>
      <c r="P19" s="59">
        <f t="shared" si="8"/>
        <v>44</v>
      </c>
      <c r="Q19" s="59">
        <f t="shared" si="9"/>
        <v>50</v>
      </c>
      <c r="R19" s="59">
        <f t="shared" si="10"/>
        <v>80</v>
      </c>
      <c r="S19" s="59">
        <f t="shared" si="11"/>
        <v>100</v>
      </c>
      <c r="T19" s="59">
        <f t="shared" si="12"/>
        <v>40</v>
      </c>
      <c r="U19" s="59">
        <f t="shared" si="13"/>
        <v>40</v>
      </c>
      <c r="V19" s="59">
        <f t="shared" si="14"/>
        <v>44</v>
      </c>
      <c r="W19" s="59">
        <f t="shared" si="15"/>
        <v>28</v>
      </c>
      <c r="X19" s="59">
        <f t="shared" si="16"/>
        <v>38</v>
      </c>
      <c r="Y19" s="59">
        <f t="shared" si="17"/>
        <v>50</v>
      </c>
      <c r="Z19" s="59">
        <f t="shared" si="18"/>
        <v>56</v>
      </c>
      <c r="AA19" s="59">
        <f t="shared" si="19"/>
        <v>110</v>
      </c>
      <c r="AB19" s="59">
        <f t="shared" si="20"/>
        <v>142</v>
      </c>
      <c r="AC19" s="59">
        <f t="shared" si="21"/>
        <v>150</v>
      </c>
      <c r="AD19" s="59">
        <f t="shared" si="22"/>
        <v>170</v>
      </c>
      <c r="AE19" s="60">
        <f t="shared" si="23"/>
        <v>240</v>
      </c>
      <c r="AF19" s="60">
        <f t="shared" si="24"/>
        <v>250</v>
      </c>
      <c r="AG19" s="60">
        <f t="shared" si="25"/>
        <v>280</v>
      </c>
      <c r="AH19" s="60">
        <f t="shared" si="26"/>
        <v>300</v>
      </c>
      <c r="AI19" s="61">
        <f t="shared" si="27"/>
        <v>340</v>
      </c>
    </row>
    <row r="20" spans="1:35" x14ac:dyDescent="0.25">
      <c r="A20" s="167"/>
      <c r="B20" s="147"/>
      <c r="C20" s="150"/>
      <c r="D20" s="3">
        <v>53</v>
      </c>
      <c r="E20" s="3">
        <v>0.23</v>
      </c>
      <c r="F20" s="13" t="s">
        <v>90</v>
      </c>
      <c r="G20" s="58">
        <v>38</v>
      </c>
      <c r="H20" s="55">
        <f t="shared" si="0"/>
        <v>37.735849056603776</v>
      </c>
      <c r="I20" s="55">
        <f t="shared" si="1"/>
        <v>47.169811320754718</v>
      </c>
      <c r="J20" s="55">
        <f t="shared" si="2"/>
        <v>66.037735849056602</v>
      </c>
      <c r="K20" s="55">
        <f t="shared" si="3"/>
        <v>103.77358490566037</v>
      </c>
      <c r="L20" s="55">
        <f t="shared" si="4"/>
        <v>132.0754716981132</v>
      </c>
      <c r="M20" s="55">
        <f t="shared" si="5"/>
        <v>150.9433962264151</v>
      </c>
      <c r="N20" s="63">
        <f t="shared" si="6"/>
        <v>37.735849056603776</v>
      </c>
      <c r="O20" s="55">
        <f t="shared" si="7"/>
        <v>37.735849056603776</v>
      </c>
      <c r="P20" s="59">
        <f t="shared" si="8"/>
        <v>41.509433962264154</v>
      </c>
      <c r="Q20" s="59">
        <f t="shared" si="9"/>
        <v>47.169811320754718</v>
      </c>
      <c r="R20" s="59">
        <f t="shared" si="10"/>
        <v>75.471698113207552</v>
      </c>
      <c r="S20" s="59">
        <f t="shared" si="11"/>
        <v>94.339622641509436</v>
      </c>
      <c r="T20" s="59">
        <f t="shared" si="12"/>
        <v>37.735849056603776</v>
      </c>
      <c r="U20" s="59">
        <f t="shared" si="13"/>
        <v>37.735849056603776</v>
      </c>
      <c r="V20" s="59">
        <f t="shared" si="14"/>
        <v>41.509433962264154</v>
      </c>
      <c r="W20" s="59">
        <f t="shared" si="15"/>
        <v>26.415094339622641</v>
      </c>
      <c r="X20" s="59">
        <f t="shared" si="16"/>
        <v>35.849056603773583</v>
      </c>
      <c r="Y20" s="59">
        <f t="shared" si="17"/>
        <v>47.169811320754718</v>
      </c>
      <c r="Z20" s="59">
        <f t="shared" si="18"/>
        <v>52.830188679245282</v>
      </c>
      <c r="AA20" s="59">
        <f t="shared" si="19"/>
        <v>103.77358490566037</v>
      </c>
      <c r="AB20" s="59">
        <f t="shared" si="20"/>
        <v>133.96226415094338</v>
      </c>
      <c r="AC20" s="59">
        <f t="shared" si="21"/>
        <v>141.50943396226415</v>
      </c>
      <c r="AD20" s="59">
        <f t="shared" si="22"/>
        <v>160.37735849056602</v>
      </c>
      <c r="AE20" s="60">
        <f t="shared" si="23"/>
        <v>226.41509433962264</v>
      </c>
      <c r="AF20" s="60">
        <f t="shared" si="24"/>
        <v>235.84905660377359</v>
      </c>
      <c r="AG20" s="60">
        <f t="shared" si="25"/>
        <v>264.15094339622641</v>
      </c>
      <c r="AH20" s="60">
        <f t="shared" si="26"/>
        <v>283.01886792452831</v>
      </c>
      <c r="AI20" s="61">
        <f t="shared" si="27"/>
        <v>320.75471698113205</v>
      </c>
    </row>
    <row r="21" spans="1:35" x14ac:dyDescent="0.25">
      <c r="A21" s="167"/>
      <c r="B21" s="147"/>
      <c r="C21" s="150"/>
      <c r="D21" s="3">
        <v>57</v>
      </c>
      <c r="E21" s="3">
        <v>0.25</v>
      </c>
      <c r="F21" s="13" t="s">
        <v>90</v>
      </c>
      <c r="G21" s="58">
        <v>35</v>
      </c>
      <c r="H21" s="55">
        <f t="shared" si="0"/>
        <v>35.087719298245617</v>
      </c>
      <c r="I21" s="55">
        <f t="shared" si="1"/>
        <v>43.859649122807021</v>
      </c>
      <c r="J21" s="55">
        <f t="shared" si="2"/>
        <v>61.403508771929822</v>
      </c>
      <c r="K21" s="55">
        <f t="shared" si="3"/>
        <v>96.491228070175438</v>
      </c>
      <c r="L21" s="55">
        <f t="shared" si="4"/>
        <v>122.80701754385964</v>
      </c>
      <c r="M21" s="55">
        <f t="shared" si="5"/>
        <v>140.35087719298247</v>
      </c>
      <c r="N21" s="63">
        <f t="shared" si="6"/>
        <v>35.087719298245617</v>
      </c>
      <c r="O21" s="55">
        <f t="shared" si="7"/>
        <v>35.087719298245617</v>
      </c>
      <c r="P21" s="59">
        <f t="shared" si="8"/>
        <v>38.596491228070178</v>
      </c>
      <c r="Q21" s="59">
        <f t="shared" si="9"/>
        <v>43.859649122807021</v>
      </c>
      <c r="R21" s="59">
        <f t="shared" si="10"/>
        <v>70.175438596491233</v>
      </c>
      <c r="S21" s="59">
        <f t="shared" si="11"/>
        <v>87.719298245614041</v>
      </c>
      <c r="T21" s="59">
        <f t="shared" si="12"/>
        <v>35.087719298245617</v>
      </c>
      <c r="U21" s="59">
        <f t="shared" si="13"/>
        <v>35.087719298245617</v>
      </c>
      <c r="V21" s="59">
        <f t="shared" si="14"/>
        <v>38.596491228070178</v>
      </c>
      <c r="W21" s="59">
        <f t="shared" si="15"/>
        <v>24.561403508771932</v>
      </c>
      <c r="X21" s="59">
        <f t="shared" si="16"/>
        <v>33.333333333333336</v>
      </c>
      <c r="Y21" s="59">
        <f t="shared" si="17"/>
        <v>43.859649122807021</v>
      </c>
      <c r="Z21" s="59">
        <f t="shared" si="18"/>
        <v>49.122807017543863</v>
      </c>
      <c r="AA21" s="59">
        <f t="shared" si="19"/>
        <v>96.491228070175438</v>
      </c>
      <c r="AB21" s="59">
        <f t="shared" si="20"/>
        <v>124.56140350877193</v>
      </c>
      <c r="AC21" s="59">
        <f t="shared" si="21"/>
        <v>131.57894736842104</v>
      </c>
      <c r="AD21" s="59">
        <f t="shared" si="22"/>
        <v>149.12280701754386</v>
      </c>
      <c r="AE21" s="60">
        <f t="shared" si="23"/>
        <v>210.52631578947367</v>
      </c>
      <c r="AF21" s="60">
        <f t="shared" si="24"/>
        <v>219.2982456140351</v>
      </c>
      <c r="AG21" s="60">
        <f t="shared" si="25"/>
        <v>245.61403508771929</v>
      </c>
      <c r="AH21" s="60">
        <f t="shared" si="26"/>
        <v>263.15789473684208</v>
      </c>
      <c r="AI21" s="61">
        <f t="shared" si="27"/>
        <v>298.24561403508773</v>
      </c>
    </row>
    <row r="22" spans="1:35" x14ac:dyDescent="0.25">
      <c r="A22" s="167"/>
      <c r="B22" s="147"/>
      <c r="C22" s="150"/>
      <c r="D22" s="3">
        <v>60</v>
      </c>
      <c r="E22" s="3">
        <v>0.26</v>
      </c>
      <c r="F22" s="13" t="s">
        <v>90</v>
      </c>
      <c r="G22" s="58">
        <v>33</v>
      </c>
      <c r="H22" s="55">
        <f t="shared" si="0"/>
        <v>33.333333333333336</v>
      </c>
      <c r="I22" s="55">
        <f t="shared" si="1"/>
        <v>41.666666666666664</v>
      </c>
      <c r="J22" s="55">
        <f t="shared" si="2"/>
        <v>58.333333333333336</v>
      </c>
      <c r="K22" s="55">
        <f t="shared" si="3"/>
        <v>91.666666666666671</v>
      </c>
      <c r="L22" s="55">
        <f t="shared" si="4"/>
        <v>116.66666666666667</v>
      </c>
      <c r="M22" s="55">
        <f t="shared" si="5"/>
        <v>133.33333333333334</v>
      </c>
      <c r="N22" s="63">
        <f t="shared" si="6"/>
        <v>33.333333333333336</v>
      </c>
      <c r="O22" s="55">
        <f t="shared" si="7"/>
        <v>33.333333333333336</v>
      </c>
      <c r="P22" s="59">
        <f t="shared" si="8"/>
        <v>36.666666666666664</v>
      </c>
      <c r="Q22" s="59">
        <f t="shared" si="9"/>
        <v>41.666666666666664</v>
      </c>
      <c r="R22" s="59">
        <f t="shared" si="10"/>
        <v>66.666666666666671</v>
      </c>
      <c r="S22" s="59">
        <f t="shared" si="11"/>
        <v>83.333333333333329</v>
      </c>
      <c r="T22" s="59">
        <f t="shared" si="12"/>
        <v>33.333333333333336</v>
      </c>
      <c r="U22" s="59">
        <f t="shared" si="13"/>
        <v>33.333333333333336</v>
      </c>
      <c r="V22" s="59">
        <f t="shared" si="14"/>
        <v>36.666666666666664</v>
      </c>
      <c r="W22" s="59">
        <f t="shared" si="15"/>
        <v>23.333333333333332</v>
      </c>
      <c r="X22" s="59">
        <f t="shared" si="16"/>
        <v>31.666666666666668</v>
      </c>
      <c r="Y22" s="59">
        <f t="shared" si="17"/>
        <v>41.666666666666664</v>
      </c>
      <c r="Z22" s="59">
        <f t="shared" si="18"/>
        <v>46.666666666666664</v>
      </c>
      <c r="AA22" s="59">
        <f t="shared" si="19"/>
        <v>91.666666666666671</v>
      </c>
      <c r="AB22" s="59">
        <f t="shared" si="20"/>
        <v>118.33333333333333</v>
      </c>
      <c r="AC22" s="59">
        <f t="shared" si="21"/>
        <v>125</v>
      </c>
      <c r="AD22" s="59">
        <f t="shared" si="22"/>
        <v>141.66666666666666</v>
      </c>
      <c r="AE22" s="60">
        <f t="shared" si="23"/>
        <v>200</v>
      </c>
      <c r="AF22" s="60">
        <f t="shared" si="24"/>
        <v>208.33333333333334</v>
      </c>
      <c r="AG22" s="60">
        <f t="shared" si="25"/>
        <v>233.33333333333334</v>
      </c>
      <c r="AH22" s="60">
        <f t="shared" si="26"/>
        <v>250</v>
      </c>
      <c r="AI22" s="61">
        <f t="shared" si="27"/>
        <v>283.33333333333331</v>
      </c>
    </row>
    <row r="23" spans="1:35" x14ac:dyDescent="0.25">
      <c r="A23" s="167"/>
      <c r="B23" s="147"/>
      <c r="C23" s="150"/>
      <c r="D23" s="3">
        <v>70</v>
      </c>
      <c r="E23" s="3">
        <v>0.3</v>
      </c>
      <c r="F23" s="13" t="s">
        <v>90</v>
      </c>
      <c r="G23" s="58">
        <v>29</v>
      </c>
      <c r="H23" s="55">
        <f t="shared" si="0"/>
        <v>28.571428571428573</v>
      </c>
      <c r="I23" s="55">
        <f t="shared" si="1"/>
        <v>35.714285714285715</v>
      </c>
      <c r="J23" s="55">
        <f t="shared" si="2"/>
        <v>50</v>
      </c>
      <c r="K23" s="55">
        <f t="shared" si="3"/>
        <v>78.571428571428569</v>
      </c>
      <c r="L23" s="55">
        <f t="shared" si="4"/>
        <v>100</v>
      </c>
      <c r="M23" s="55">
        <f t="shared" si="5"/>
        <v>114.28571428571429</v>
      </c>
      <c r="N23" s="63">
        <f t="shared" si="6"/>
        <v>28.571428571428573</v>
      </c>
      <c r="O23" s="55">
        <f t="shared" si="7"/>
        <v>28.571428571428573</v>
      </c>
      <c r="P23" s="59">
        <f t="shared" si="8"/>
        <v>31.428571428571427</v>
      </c>
      <c r="Q23" s="59">
        <f t="shared" si="9"/>
        <v>35.714285714285715</v>
      </c>
      <c r="R23" s="59">
        <f t="shared" si="10"/>
        <v>57.142857142857146</v>
      </c>
      <c r="S23" s="59">
        <f t="shared" si="11"/>
        <v>71.428571428571431</v>
      </c>
      <c r="T23" s="59">
        <f t="shared" si="12"/>
        <v>28.571428571428573</v>
      </c>
      <c r="U23" s="59">
        <f t="shared" si="13"/>
        <v>28.571428571428573</v>
      </c>
      <c r="V23" s="59">
        <f t="shared" si="14"/>
        <v>31.428571428571427</v>
      </c>
      <c r="W23" s="59">
        <f t="shared" si="15"/>
        <v>20</v>
      </c>
      <c r="X23" s="59">
        <f t="shared" si="16"/>
        <v>27.142857142857142</v>
      </c>
      <c r="Y23" s="59">
        <f t="shared" si="17"/>
        <v>35.714285714285715</v>
      </c>
      <c r="Z23" s="59">
        <f t="shared" si="18"/>
        <v>40</v>
      </c>
      <c r="AA23" s="59">
        <f t="shared" si="19"/>
        <v>78.571428571428569</v>
      </c>
      <c r="AB23" s="59">
        <f t="shared" si="20"/>
        <v>101.42857142857143</v>
      </c>
      <c r="AC23" s="59">
        <f t="shared" si="21"/>
        <v>107.14285714285714</v>
      </c>
      <c r="AD23" s="59">
        <f t="shared" si="22"/>
        <v>121.42857142857143</v>
      </c>
      <c r="AE23" s="60">
        <f t="shared" si="23"/>
        <v>171.42857142857142</v>
      </c>
      <c r="AF23" s="60">
        <f t="shared" si="24"/>
        <v>178.57142857142858</v>
      </c>
      <c r="AG23" s="60">
        <f t="shared" si="25"/>
        <v>200</v>
      </c>
      <c r="AH23" s="60">
        <f t="shared" si="26"/>
        <v>214.28571428571428</v>
      </c>
      <c r="AI23" s="61">
        <f t="shared" si="27"/>
        <v>242.85714285714286</v>
      </c>
    </row>
    <row r="24" spans="1:35" x14ac:dyDescent="0.25">
      <c r="A24" s="167"/>
      <c r="B24" s="147"/>
      <c r="C24" s="150"/>
      <c r="D24" s="3">
        <v>75</v>
      </c>
      <c r="E24" s="3">
        <v>0.33</v>
      </c>
      <c r="F24" s="13" t="s">
        <v>90</v>
      </c>
      <c r="G24" s="58">
        <v>27</v>
      </c>
      <c r="H24" s="55">
        <f t="shared" si="0"/>
        <v>26.666666666666668</v>
      </c>
      <c r="I24" s="55">
        <f t="shared" si="1"/>
        <v>33.333333333333336</v>
      </c>
      <c r="J24" s="55">
        <f t="shared" si="2"/>
        <v>46.666666666666664</v>
      </c>
      <c r="K24" s="55">
        <f t="shared" si="3"/>
        <v>73.333333333333329</v>
      </c>
      <c r="L24" s="55">
        <f t="shared" si="4"/>
        <v>93.333333333333329</v>
      </c>
      <c r="M24" s="55">
        <f t="shared" si="5"/>
        <v>106.66666666666667</v>
      </c>
      <c r="N24" s="63">
        <f t="shared" si="6"/>
        <v>26.666666666666668</v>
      </c>
      <c r="O24" s="55">
        <f t="shared" si="7"/>
        <v>26.666666666666668</v>
      </c>
      <c r="P24" s="59">
        <f t="shared" si="8"/>
        <v>29.333333333333332</v>
      </c>
      <c r="Q24" s="59">
        <f t="shared" si="9"/>
        <v>33.333333333333336</v>
      </c>
      <c r="R24" s="59">
        <f t="shared" si="10"/>
        <v>53.333333333333336</v>
      </c>
      <c r="S24" s="59">
        <f t="shared" si="11"/>
        <v>66.666666666666671</v>
      </c>
      <c r="T24" s="59">
        <f t="shared" si="12"/>
        <v>26.666666666666668</v>
      </c>
      <c r="U24" s="59">
        <f t="shared" si="13"/>
        <v>26.666666666666668</v>
      </c>
      <c r="V24" s="59">
        <f t="shared" si="14"/>
        <v>29.333333333333332</v>
      </c>
      <c r="W24" s="59">
        <f t="shared" si="15"/>
        <v>18.666666666666668</v>
      </c>
      <c r="X24" s="59">
        <f t="shared" si="16"/>
        <v>25.333333333333332</v>
      </c>
      <c r="Y24" s="59">
        <f t="shared" si="17"/>
        <v>33.333333333333336</v>
      </c>
      <c r="Z24" s="59">
        <f t="shared" si="18"/>
        <v>37.333333333333336</v>
      </c>
      <c r="AA24" s="59">
        <f t="shared" si="19"/>
        <v>73.333333333333329</v>
      </c>
      <c r="AB24" s="59">
        <f t="shared" si="20"/>
        <v>94.666666666666671</v>
      </c>
      <c r="AC24" s="59">
        <f t="shared" si="21"/>
        <v>100</v>
      </c>
      <c r="AD24" s="59">
        <f t="shared" si="22"/>
        <v>113.33333333333333</v>
      </c>
      <c r="AE24" s="60">
        <f t="shared" si="23"/>
        <v>160</v>
      </c>
      <c r="AF24" s="60">
        <f t="shared" si="24"/>
        <v>166.66666666666666</v>
      </c>
      <c r="AG24" s="60">
        <f t="shared" si="25"/>
        <v>186.66666666666666</v>
      </c>
      <c r="AH24" s="60">
        <f t="shared" si="26"/>
        <v>200</v>
      </c>
      <c r="AI24" s="61">
        <f t="shared" si="27"/>
        <v>226.66666666666666</v>
      </c>
    </row>
    <row r="25" spans="1:35" x14ac:dyDescent="0.25">
      <c r="A25" s="167"/>
      <c r="B25" s="147"/>
      <c r="C25" s="150"/>
      <c r="D25" s="3">
        <v>77</v>
      </c>
      <c r="E25" s="3">
        <v>0.34</v>
      </c>
      <c r="F25" s="13" t="s">
        <v>90</v>
      </c>
      <c r="G25" s="58">
        <v>26</v>
      </c>
      <c r="H25" s="55">
        <f t="shared" si="0"/>
        <v>25.974025974025974</v>
      </c>
      <c r="I25" s="55">
        <f t="shared" si="1"/>
        <v>32.467532467532465</v>
      </c>
      <c r="J25" s="55">
        <f t="shared" si="2"/>
        <v>45.454545454545453</v>
      </c>
      <c r="K25" s="55">
        <f t="shared" si="3"/>
        <v>71.428571428571431</v>
      </c>
      <c r="L25" s="55">
        <f t="shared" si="4"/>
        <v>90.909090909090907</v>
      </c>
      <c r="M25" s="55">
        <f t="shared" si="5"/>
        <v>103.8961038961039</v>
      </c>
      <c r="N25" s="63">
        <f t="shared" si="6"/>
        <v>25.974025974025974</v>
      </c>
      <c r="O25" s="55">
        <f t="shared" si="7"/>
        <v>25.974025974025974</v>
      </c>
      <c r="P25" s="59">
        <f t="shared" si="8"/>
        <v>28.571428571428573</v>
      </c>
      <c r="Q25" s="59">
        <f t="shared" si="9"/>
        <v>32.467532467532465</v>
      </c>
      <c r="R25" s="59">
        <f t="shared" si="10"/>
        <v>51.948051948051948</v>
      </c>
      <c r="S25" s="59">
        <f t="shared" si="11"/>
        <v>64.935064935064929</v>
      </c>
      <c r="T25" s="59">
        <f t="shared" si="12"/>
        <v>25.974025974025974</v>
      </c>
      <c r="U25" s="59">
        <f t="shared" si="13"/>
        <v>25.974025974025974</v>
      </c>
      <c r="V25" s="59">
        <f t="shared" si="14"/>
        <v>28.571428571428573</v>
      </c>
      <c r="W25" s="59">
        <f t="shared" si="15"/>
        <v>18.181818181818183</v>
      </c>
      <c r="X25" s="59">
        <f t="shared" si="16"/>
        <v>24.675324675324674</v>
      </c>
      <c r="Y25" s="59">
        <f t="shared" si="17"/>
        <v>32.467532467532465</v>
      </c>
      <c r="Z25" s="59">
        <f t="shared" si="18"/>
        <v>36.363636363636367</v>
      </c>
      <c r="AA25" s="59">
        <f t="shared" si="19"/>
        <v>71.428571428571431</v>
      </c>
      <c r="AB25" s="59">
        <f t="shared" si="20"/>
        <v>92.20779220779221</v>
      </c>
      <c r="AC25" s="59">
        <f t="shared" si="21"/>
        <v>97.402597402597408</v>
      </c>
      <c r="AD25" s="59">
        <f t="shared" si="22"/>
        <v>110.3896103896104</v>
      </c>
      <c r="AE25" s="60">
        <f t="shared" si="23"/>
        <v>155.84415584415584</v>
      </c>
      <c r="AF25" s="60">
        <f t="shared" si="24"/>
        <v>162.33766233766235</v>
      </c>
      <c r="AG25" s="60">
        <f t="shared" si="25"/>
        <v>181.81818181818181</v>
      </c>
      <c r="AH25" s="60">
        <f t="shared" si="26"/>
        <v>194.80519480519482</v>
      </c>
      <c r="AI25" s="61">
        <f t="shared" si="27"/>
        <v>220.77922077922079</v>
      </c>
    </row>
    <row r="26" spans="1:35" x14ac:dyDescent="0.25">
      <c r="A26" s="167"/>
      <c r="B26" s="147"/>
      <c r="C26" s="150"/>
      <c r="D26" s="3">
        <v>80</v>
      </c>
      <c r="E26" s="3">
        <v>0.35</v>
      </c>
      <c r="F26" s="13" t="s">
        <v>90</v>
      </c>
      <c r="G26" s="58">
        <v>25</v>
      </c>
      <c r="H26" s="55">
        <f t="shared" si="0"/>
        <v>25</v>
      </c>
      <c r="I26" s="55">
        <f t="shared" si="1"/>
        <v>31.25</v>
      </c>
      <c r="J26" s="55">
        <f t="shared" si="2"/>
        <v>43.75</v>
      </c>
      <c r="K26" s="55">
        <f t="shared" si="3"/>
        <v>68.75</v>
      </c>
      <c r="L26" s="55">
        <f t="shared" si="4"/>
        <v>87.5</v>
      </c>
      <c r="M26" s="55">
        <f t="shared" si="5"/>
        <v>100</v>
      </c>
      <c r="N26" s="63">
        <f t="shared" si="6"/>
        <v>25</v>
      </c>
      <c r="O26" s="55">
        <f t="shared" si="7"/>
        <v>25</v>
      </c>
      <c r="P26" s="59">
        <f t="shared" si="8"/>
        <v>27.5</v>
      </c>
      <c r="Q26" s="59">
        <f t="shared" si="9"/>
        <v>31.25</v>
      </c>
      <c r="R26" s="59">
        <f t="shared" si="10"/>
        <v>50</v>
      </c>
      <c r="S26" s="59">
        <f t="shared" si="11"/>
        <v>62.5</v>
      </c>
      <c r="T26" s="59">
        <f t="shared" si="12"/>
        <v>25</v>
      </c>
      <c r="U26" s="59">
        <f t="shared" si="13"/>
        <v>25</v>
      </c>
      <c r="V26" s="59">
        <f t="shared" si="14"/>
        <v>27.5</v>
      </c>
      <c r="W26" s="59">
        <f t="shared" si="15"/>
        <v>17.5</v>
      </c>
      <c r="X26" s="59">
        <f t="shared" si="16"/>
        <v>23.75</v>
      </c>
      <c r="Y26" s="59">
        <f t="shared" si="17"/>
        <v>31.25</v>
      </c>
      <c r="Z26" s="59">
        <f t="shared" si="18"/>
        <v>35</v>
      </c>
      <c r="AA26" s="59">
        <f t="shared" si="19"/>
        <v>68.75</v>
      </c>
      <c r="AB26" s="59">
        <f t="shared" si="20"/>
        <v>88.75</v>
      </c>
      <c r="AC26" s="59">
        <f t="shared" si="21"/>
        <v>93.75</v>
      </c>
      <c r="AD26" s="59">
        <f t="shared" si="22"/>
        <v>106.25</v>
      </c>
      <c r="AE26" s="60">
        <f t="shared" si="23"/>
        <v>150</v>
      </c>
      <c r="AF26" s="60">
        <f t="shared" si="24"/>
        <v>156.25</v>
      </c>
      <c r="AG26" s="60">
        <f t="shared" si="25"/>
        <v>175</v>
      </c>
      <c r="AH26" s="60">
        <f t="shared" si="26"/>
        <v>187.5</v>
      </c>
      <c r="AI26" s="61">
        <f t="shared" si="27"/>
        <v>212.5</v>
      </c>
    </row>
    <row r="27" spans="1:35" x14ac:dyDescent="0.25">
      <c r="A27" s="167"/>
      <c r="B27" s="147"/>
      <c r="C27" s="150"/>
      <c r="D27" s="3">
        <v>100</v>
      </c>
      <c r="E27" s="3">
        <v>0.44</v>
      </c>
      <c r="F27" s="13" t="s">
        <v>90</v>
      </c>
      <c r="G27" s="58">
        <v>20</v>
      </c>
      <c r="H27" s="55">
        <f t="shared" si="0"/>
        <v>20</v>
      </c>
      <c r="I27" s="55">
        <f t="shared" si="1"/>
        <v>25</v>
      </c>
      <c r="J27" s="55">
        <f t="shared" si="2"/>
        <v>35</v>
      </c>
      <c r="K27" s="55">
        <f t="shared" si="3"/>
        <v>55</v>
      </c>
      <c r="L27" s="55">
        <f t="shared" si="4"/>
        <v>70</v>
      </c>
      <c r="M27" s="55">
        <f t="shared" si="5"/>
        <v>80</v>
      </c>
      <c r="N27" s="63">
        <f t="shared" si="6"/>
        <v>20</v>
      </c>
      <c r="O27" s="55">
        <f t="shared" si="7"/>
        <v>20</v>
      </c>
      <c r="P27" s="59">
        <f t="shared" si="8"/>
        <v>22</v>
      </c>
      <c r="Q27" s="59">
        <f t="shared" si="9"/>
        <v>25</v>
      </c>
      <c r="R27" s="59">
        <f t="shared" si="10"/>
        <v>40</v>
      </c>
      <c r="S27" s="59">
        <f t="shared" si="11"/>
        <v>50</v>
      </c>
      <c r="T27" s="59">
        <f t="shared" si="12"/>
        <v>20</v>
      </c>
      <c r="U27" s="59">
        <f t="shared" si="13"/>
        <v>20</v>
      </c>
      <c r="V27" s="59">
        <f t="shared" si="14"/>
        <v>22</v>
      </c>
      <c r="W27" s="59">
        <f t="shared" si="15"/>
        <v>14</v>
      </c>
      <c r="X27" s="59">
        <f t="shared" si="16"/>
        <v>19</v>
      </c>
      <c r="Y27" s="59">
        <f t="shared" si="17"/>
        <v>25</v>
      </c>
      <c r="Z27" s="59">
        <f t="shared" si="18"/>
        <v>28</v>
      </c>
      <c r="AA27" s="59">
        <f t="shared" si="19"/>
        <v>55</v>
      </c>
      <c r="AB27" s="59">
        <f t="shared" si="20"/>
        <v>71</v>
      </c>
      <c r="AC27" s="59">
        <f t="shared" si="21"/>
        <v>75</v>
      </c>
      <c r="AD27" s="59">
        <f t="shared" si="22"/>
        <v>85</v>
      </c>
      <c r="AE27" s="60">
        <f t="shared" si="23"/>
        <v>120</v>
      </c>
      <c r="AF27" s="60">
        <f t="shared" si="24"/>
        <v>125</v>
      </c>
      <c r="AG27" s="60">
        <f t="shared" si="25"/>
        <v>140</v>
      </c>
      <c r="AH27" s="60">
        <f t="shared" si="26"/>
        <v>150</v>
      </c>
      <c r="AI27" s="61">
        <f t="shared" si="27"/>
        <v>170</v>
      </c>
    </row>
    <row r="28" spans="1:35" x14ac:dyDescent="0.25">
      <c r="A28" s="167"/>
      <c r="B28" s="147"/>
      <c r="C28" s="150"/>
      <c r="D28" s="3">
        <v>116</v>
      </c>
      <c r="E28" s="3">
        <v>0.5</v>
      </c>
      <c r="F28" s="13" t="s">
        <v>90</v>
      </c>
      <c r="G28" s="58">
        <v>17</v>
      </c>
      <c r="H28" s="55">
        <f t="shared" si="0"/>
        <v>17.241379310344829</v>
      </c>
      <c r="I28" s="55">
        <f t="shared" si="1"/>
        <v>21.551724137931036</v>
      </c>
      <c r="J28" s="55">
        <f t="shared" si="2"/>
        <v>30.172413793103448</v>
      </c>
      <c r="K28" s="55">
        <f t="shared" si="3"/>
        <v>47.413793103448278</v>
      </c>
      <c r="L28" s="55">
        <f t="shared" si="4"/>
        <v>60.344827586206897</v>
      </c>
      <c r="M28" s="55">
        <f t="shared" si="5"/>
        <v>68.965517241379317</v>
      </c>
      <c r="N28" s="63">
        <f t="shared" si="6"/>
        <v>17.241379310344829</v>
      </c>
      <c r="O28" s="55">
        <f t="shared" si="7"/>
        <v>17.241379310344829</v>
      </c>
      <c r="P28" s="59">
        <f t="shared" si="8"/>
        <v>18.96551724137931</v>
      </c>
      <c r="Q28" s="59">
        <f t="shared" si="9"/>
        <v>21.551724137931036</v>
      </c>
      <c r="R28" s="59">
        <f t="shared" si="10"/>
        <v>34.482758620689658</v>
      </c>
      <c r="S28" s="59">
        <f t="shared" si="11"/>
        <v>43.103448275862071</v>
      </c>
      <c r="T28" s="59">
        <f t="shared" si="12"/>
        <v>17.241379310344829</v>
      </c>
      <c r="U28" s="59">
        <f t="shared" si="13"/>
        <v>17.241379310344829</v>
      </c>
      <c r="V28" s="59">
        <f t="shared" si="14"/>
        <v>18.96551724137931</v>
      </c>
      <c r="W28" s="59">
        <f t="shared" si="15"/>
        <v>12.068965517241379</v>
      </c>
      <c r="X28" s="59">
        <f t="shared" si="16"/>
        <v>16.379310344827587</v>
      </c>
      <c r="Y28" s="59">
        <f t="shared" si="17"/>
        <v>21.551724137931036</v>
      </c>
      <c r="Z28" s="59">
        <f t="shared" si="18"/>
        <v>24.137931034482758</v>
      </c>
      <c r="AA28" s="59">
        <f t="shared" si="19"/>
        <v>47.413793103448278</v>
      </c>
      <c r="AB28" s="59">
        <f t="shared" si="20"/>
        <v>61.206896551724135</v>
      </c>
      <c r="AC28" s="59">
        <f t="shared" si="21"/>
        <v>64.65517241379311</v>
      </c>
      <c r="AD28" s="59">
        <f t="shared" si="22"/>
        <v>73.275862068965523</v>
      </c>
      <c r="AE28" s="60">
        <f t="shared" si="23"/>
        <v>103.44827586206897</v>
      </c>
      <c r="AF28" s="60">
        <f t="shared" si="24"/>
        <v>107.75862068965517</v>
      </c>
      <c r="AG28" s="60">
        <f t="shared" si="25"/>
        <v>120.68965517241379</v>
      </c>
      <c r="AH28" s="60">
        <f t="shared" si="26"/>
        <v>129.31034482758622</v>
      </c>
      <c r="AI28" s="61">
        <f t="shared" si="27"/>
        <v>146.55172413793105</v>
      </c>
    </row>
    <row r="29" spans="1:35" x14ac:dyDescent="0.25">
      <c r="A29" s="167"/>
      <c r="B29" s="147"/>
      <c r="C29" s="150"/>
      <c r="D29" s="3">
        <v>120</v>
      </c>
      <c r="E29" s="3">
        <v>0.52</v>
      </c>
      <c r="F29" s="13" t="s">
        <v>90</v>
      </c>
      <c r="G29" s="58">
        <v>17</v>
      </c>
      <c r="H29" s="55">
        <f t="shared" si="0"/>
        <v>16.666666666666668</v>
      </c>
      <c r="I29" s="55">
        <f t="shared" si="1"/>
        <v>20.833333333333332</v>
      </c>
      <c r="J29" s="55">
        <f t="shared" si="2"/>
        <v>29.166666666666668</v>
      </c>
      <c r="K29" s="55">
        <f t="shared" si="3"/>
        <v>45.833333333333336</v>
      </c>
      <c r="L29" s="55">
        <f t="shared" si="4"/>
        <v>58.333333333333336</v>
      </c>
      <c r="M29" s="55">
        <f t="shared" si="5"/>
        <v>66.666666666666671</v>
      </c>
      <c r="N29" s="63">
        <f t="shared" si="6"/>
        <v>16.666666666666668</v>
      </c>
      <c r="O29" s="55">
        <f t="shared" si="7"/>
        <v>16.666666666666668</v>
      </c>
      <c r="P29" s="59">
        <f t="shared" si="8"/>
        <v>18.333333333333332</v>
      </c>
      <c r="Q29" s="59">
        <f t="shared" si="9"/>
        <v>20.833333333333332</v>
      </c>
      <c r="R29" s="59">
        <f t="shared" si="10"/>
        <v>33.333333333333336</v>
      </c>
      <c r="S29" s="59">
        <f t="shared" si="11"/>
        <v>41.666666666666664</v>
      </c>
      <c r="T29" s="59">
        <f t="shared" si="12"/>
        <v>16.666666666666668</v>
      </c>
      <c r="U29" s="59">
        <f t="shared" si="13"/>
        <v>16.666666666666668</v>
      </c>
      <c r="V29" s="59">
        <f t="shared" si="14"/>
        <v>18.333333333333332</v>
      </c>
      <c r="W29" s="59">
        <f t="shared" si="15"/>
        <v>11.666666666666666</v>
      </c>
      <c r="X29" s="59">
        <f t="shared" si="16"/>
        <v>15.833333333333334</v>
      </c>
      <c r="Y29" s="59">
        <f t="shared" si="17"/>
        <v>20.833333333333332</v>
      </c>
      <c r="Z29" s="59">
        <f t="shared" si="18"/>
        <v>23.333333333333332</v>
      </c>
      <c r="AA29" s="59">
        <f t="shared" si="19"/>
        <v>45.833333333333336</v>
      </c>
      <c r="AB29" s="59">
        <f t="shared" si="20"/>
        <v>59.166666666666664</v>
      </c>
      <c r="AC29" s="59">
        <f t="shared" si="21"/>
        <v>62.5</v>
      </c>
      <c r="AD29" s="59">
        <f t="shared" si="22"/>
        <v>70.833333333333329</v>
      </c>
      <c r="AE29" s="60">
        <f t="shared" si="23"/>
        <v>100</v>
      </c>
      <c r="AF29" s="60">
        <f t="shared" si="24"/>
        <v>104.16666666666667</v>
      </c>
      <c r="AG29" s="60">
        <f t="shared" si="25"/>
        <v>116.66666666666667</v>
      </c>
      <c r="AH29" s="60">
        <f t="shared" si="26"/>
        <v>125</v>
      </c>
      <c r="AI29" s="61">
        <f t="shared" si="27"/>
        <v>141.66666666666666</v>
      </c>
    </row>
    <row r="30" spans="1:35" x14ac:dyDescent="0.25">
      <c r="A30" s="167"/>
      <c r="B30" s="147"/>
      <c r="C30" s="150"/>
      <c r="D30" s="3">
        <v>150</v>
      </c>
      <c r="E30" s="3">
        <v>0.65</v>
      </c>
      <c r="F30" s="13" t="s">
        <v>90</v>
      </c>
      <c r="G30" s="58">
        <v>13</v>
      </c>
      <c r="H30" s="55">
        <f t="shared" si="0"/>
        <v>13.333333333333334</v>
      </c>
      <c r="I30" s="55">
        <f t="shared" si="1"/>
        <v>16.666666666666668</v>
      </c>
      <c r="J30" s="55">
        <f t="shared" si="2"/>
        <v>23.333333333333332</v>
      </c>
      <c r="K30" s="55">
        <f t="shared" si="3"/>
        <v>36.666666666666664</v>
      </c>
      <c r="L30" s="55">
        <f t="shared" si="4"/>
        <v>46.666666666666664</v>
      </c>
      <c r="M30" s="55">
        <f t="shared" si="5"/>
        <v>53.333333333333336</v>
      </c>
      <c r="N30" s="63">
        <f t="shared" si="6"/>
        <v>13.333333333333334</v>
      </c>
      <c r="O30" s="55">
        <f t="shared" si="7"/>
        <v>13.333333333333334</v>
      </c>
      <c r="P30" s="59">
        <f t="shared" si="8"/>
        <v>14.666666666666666</v>
      </c>
      <c r="Q30" s="59">
        <f t="shared" si="9"/>
        <v>16.666666666666668</v>
      </c>
      <c r="R30" s="59">
        <f t="shared" si="10"/>
        <v>26.666666666666668</v>
      </c>
      <c r="S30" s="59">
        <f t="shared" si="11"/>
        <v>33.333333333333336</v>
      </c>
      <c r="T30" s="59">
        <f t="shared" si="12"/>
        <v>13.333333333333334</v>
      </c>
      <c r="U30" s="59">
        <f t="shared" si="13"/>
        <v>13.333333333333334</v>
      </c>
      <c r="V30" s="59">
        <f t="shared" si="14"/>
        <v>14.666666666666666</v>
      </c>
      <c r="W30" s="59">
        <f t="shared" si="15"/>
        <v>9.3333333333333339</v>
      </c>
      <c r="X30" s="59">
        <f t="shared" si="16"/>
        <v>12.666666666666666</v>
      </c>
      <c r="Y30" s="59">
        <f t="shared" si="17"/>
        <v>16.666666666666668</v>
      </c>
      <c r="Z30" s="59">
        <f t="shared" si="18"/>
        <v>18.666666666666668</v>
      </c>
      <c r="AA30" s="59">
        <f t="shared" si="19"/>
        <v>36.666666666666664</v>
      </c>
      <c r="AB30" s="59">
        <f t="shared" si="20"/>
        <v>47.333333333333336</v>
      </c>
      <c r="AC30" s="59">
        <f t="shared" si="21"/>
        <v>50</v>
      </c>
      <c r="AD30" s="59">
        <f t="shared" si="22"/>
        <v>56.666666666666664</v>
      </c>
      <c r="AE30" s="60">
        <f t="shared" si="23"/>
        <v>80</v>
      </c>
      <c r="AF30" s="60">
        <f t="shared" si="24"/>
        <v>83.333333333333329</v>
      </c>
      <c r="AG30" s="60">
        <f t="shared" si="25"/>
        <v>93.333333333333329</v>
      </c>
      <c r="AH30" s="60">
        <f t="shared" si="26"/>
        <v>100</v>
      </c>
      <c r="AI30" s="61">
        <f t="shared" si="27"/>
        <v>113.33333333333333</v>
      </c>
    </row>
    <row r="31" spans="1:35" x14ac:dyDescent="0.25">
      <c r="A31" s="167"/>
      <c r="B31" s="147"/>
      <c r="C31" s="150"/>
      <c r="D31" s="3">
        <v>160</v>
      </c>
      <c r="E31" s="3">
        <v>0.7</v>
      </c>
      <c r="F31" s="13" t="s">
        <v>90</v>
      </c>
      <c r="G31" s="58">
        <v>13</v>
      </c>
      <c r="H31" s="55">
        <f t="shared" si="0"/>
        <v>12.5</v>
      </c>
      <c r="I31" s="55">
        <f t="shared" si="1"/>
        <v>15.625</v>
      </c>
      <c r="J31" s="55">
        <f t="shared" si="2"/>
        <v>21.875</v>
      </c>
      <c r="K31" s="55">
        <f t="shared" si="3"/>
        <v>34.375</v>
      </c>
      <c r="L31" s="55">
        <f t="shared" si="4"/>
        <v>43.75</v>
      </c>
      <c r="M31" s="55">
        <f t="shared" si="5"/>
        <v>50</v>
      </c>
      <c r="N31" s="63">
        <f t="shared" si="6"/>
        <v>12.5</v>
      </c>
      <c r="O31" s="55">
        <f t="shared" si="7"/>
        <v>12.5</v>
      </c>
      <c r="P31" s="59">
        <f t="shared" si="8"/>
        <v>13.75</v>
      </c>
      <c r="Q31" s="59">
        <f t="shared" si="9"/>
        <v>15.625</v>
      </c>
      <c r="R31" s="59">
        <f t="shared" si="10"/>
        <v>25</v>
      </c>
      <c r="S31" s="59">
        <f t="shared" si="11"/>
        <v>31.25</v>
      </c>
      <c r="T31" s="59">
        <f t="shared" si="12"/>
        <v>12.5</v>
      </c>
      <c r="U31" s="59">
        <f t="shared" si="13"/>
        <v>12.5</v>
      </c>
      <c r="V31" s="59">
        <f t="shared" si="14"/>
        <v>13.75</v>
      </c>
      <c r="W31" s="59">
        <f t="shared" si="15"/>
        <v>8.75</v>
      </c>
      <c r="X31" s="59">
        <f t="shared" si="16"/>
        <v>11.875</v>
      </c>
      <c r="Y31" s="59">
        <f t="shared" si="17"/>
        <v>15.625</v>
      </c>
      <c r="Z31" s="59">
        <f t="shared" si="18"/>
        <v>17.5</v>
      </c>
      <c r="AA31" s="59">
        <f t="shared" si="19"/>
        <v>34.375</v>
      </c>
      <c r="AB31" s="59">
        <f t="shared" si="20"/>
        <v>44.375</v>
      </c>
      <c r="AC31" s="59">
        <f t="shared" si="21"/>
        <v>46.875</v>
      </c>
      <c r="AD31" s="59">
        <f t="shared" si="22"/>
        <v>53.125</v>
      </c>
      <c r="AE31" s="60">
        <f t="shared" si="23"/>
        <v>75</v>
      </c>
      <c r="AF31" s="60">
        <f t="shared" si="24"/>
        <v>78.125</v>
      </c>
      <c r="AG31" s="60">
        <f t="shared" si="25"/>
        <v>87.5</v>
      </c>
      <c r="AH31" s="60">
        <f t="shared" si="26"/>
        <v>93.75</v>
      </c>
      <c r="AI31" s="61">
        <f t="shared" si="27"/>
        <v>106.25</v>
      </c>
    </row>
    <row r="32" spans="1:35" x14ac:dyDescent="0.25">
      <c r="A32" s="167"/>
      <c r="B32" s="147"/>
      <c r="C32" s="150"/>
      <c r="D32" s="3">
        <v>200</v>
      </c>
      <c r="E32" s="3">
        <v>0.87</v>
      </c>
      <c r="F32" s="13" t="s">
        <v>90</v>
      </c>
      <c r="G32" s="58">
        <v>10</v>
      </c>
      <c r="H32" s="55">
        <f t="shared" si="0"/>
        <v>10</v>
      </c>
      <c r="I32" s="55">
        <f t="shared" si="1"/>
        <v>12.5</v>
      </c>
      <c r="J32" s="55">
        <f t="shared" si="2"/>
        <v>17.5</v>
      </c>
      <c r="K32" s="55">
        <f t="shared" si="3"/>
        <v>27.5</v>
      </c>
      <c r="L32" s="55">
        <f t="shared" si="4"/>
        <v>35</v>
      </c>
      <c r="M32" s="55">
        <f t="shared" si="5"/>
        <v>40</v>
      </c>
      <c r="N32" s="63">
        <f t="shared" si="6"/>
        <v>10</v>
      </c>
      <c r="O32" s="55">
        <f t="shared" si="7"/>
        <v>10</v>
      </c>
      <c r="P32" s="59">
        <f t="shared" si="8"/>
        <v>11</v>
      </c>
      <c r="Q32" s="59">
        <f t="shared" si="9"/>
        <v>12.5</v>
      </c>
      <c r="R32" s="59">
        <f t="shared" si="10"/>
        <v>20</v>
      </c>
      <c r="S32" s="59">
        <f t="shared" si="11"/>
        <v>25</v>
      </c>
      <c r="T32" s="59">
        <f t="shared" si="12"/>
        <v>10</v>
      </c>
      <c r="U32" s="59">
        <f t="shared" si="13"/>
        <v>10</v>
      </c>
      <c r="V32" s="59">
        <f t="shared" si="14"/>
        <v>11</v>
      </c>
      <c r="W32" s="59">
        <f t="shared" si="15"/>
        <v>7</v>
      </c>
      <c r="X32" s="59">
        <f t="shared" si="16"/>
        <v>9.5</v>
      </c>
      <c r="Y32" s="59">
        <f t="shared" si="17"/>
        <v>12.5</v>
      </c>
      <c r="Z32" s="59">
        <f t="shared" si="18"/>
        <v>14</v>
      </c>
      <c r="AA32" s="59">
        <f t="shared" si="19"/>
        <v>27.5</v>
      </c>
      <c r="AB32" s="59">
        <f t="shared" si="20"/>
        <v>35.5</v>
      </c>
      <c r="AC32" s="59">
        <f t="shared" si="21"/>
        <v>37.5</v>
      </c>
      <c r="AD32" s="59">
        <f t="shared" si="22"/>
        <v>42.5</v>
      </c>
      <c r="AE32" s="60">
        <f t="shared" si="23"/>
        <v>60</v>
      </c>
      <c r="AF32" s="60">
        <f t="shared" si="24"/>
        <v>62.5</v>
      </c>
      <c r="AG32" s="60">
        <f t="shared" si="25"/>
        <v>70</v>
      </c>
      <c r="AH32" s="60">
        <f t="shared" si="26"/>
        <v>75</v>
      </c>
      <c r="AI32" s="61">
        <f t="shared" si="27"/>
        <v>85</v>
      </c>
    </row>
    <row r="33" spans="1:35" x14ac:dyDescent="0.25">
      <c r="A33" s="167"/>
      <c r="B33" s="147"/>
      <c r="C33" s="150"/>
      <c r="D33" s="3">
        <v>205</v>
      </c>
      <c r="E33" s="3">
        <v>0.89</v>
      </c>
      <c r="F33" s="13" t="s">
        <v>90</v>
      </c>
      <c r="G33" s="58">
        <v>10</v>
      </c>
      <c r="H33" s="55">
        <f t="shared" si="0"/>
        <v>9.7560975609756095</v>
      </c>
      <c r="I33" s="55">
        <f t="shared" si="1"/>
        <v>12.195121951219512</v>
      </c>
      <c r="J33" s="55">
        <f t="shared" si="2"/>
        <v>17.073170731707318</v>
      </c>
      <c r="K33" s="55">
        <f t="shared" si="3"/>
        <v>26.829268292682926</v>
      </c>
      <c r="L33" s="55">
        <f t="shared" si="4"/>
        <v>34.146341463414636</v>
      </c>
      <c r="M33" s="55">
        <f t="shared" si="5"/>
        <v>39.024390243902438</v>
      </c>
      <c r="N33" s="63">
        <f t="shared" si="6"/>
        <v>9.7560975609756095</v>
      </c>
      <c r="O33" s="55">
        <f t="shared" si="7"/>
        <v>9.7560975609756095</v>
      </c>
      <c r="P33" s="59">
        <f t="shared" si="8"/>
        <v>10.731707317073171</v>
      </c>
      <c r="Q33" s="59">
        <f t="shared" si="9"/>
        <v>12.195121951219512</v>
      </c>
      <c r="R33" s="59">
        <f t="shared" si="10"/>
        <v>19.512195121951219</v>
      </c>
      <c r="S33" s="59">
        <f t="shared" si="11"/>
        <v>24.390243902439025</v>
      </c>
      <c r="T33" s="59">
        <f t="shared" si="12"/>
        <v>9.7560975609756095</v>
      </c>
      <c r="U33" s="59">
        <f t="shared" si="13"/>
        <v>9.7560975609756095</v>
      </c>
      <c r="V33" s="59">
        <f t="shared" si="14"/>
        <v>10.731707317073171</v>
      </c>
      <c r="W33" s="59">
        <f t="shared" si="15"/>
        <v>6.8292682926829267</v>
      </c>
      <c r="X33" s="59">
        <f t="shared" si="16"/>
        <v>9.2682926829268286</v>
      </c>
      <c r="Y33" s="59">
        <f t="shared" si="17"/>
        <v>12.195121951219512</v>
      </c>
      <c r="Z33" s="59">
        <f t="shared" si="18"/>
        <v>13.658536585365853</v>
      </c>
      <c r="AA33" s="59">
        <f t="shared" si="19"/>
        <v>26.829268292682926</v>
      </c>
      <c r="AB33" s="59">
        <f t="shared" si="20"/>
        <v>34.634146341463413</v>
      </c>
      <c r="AC33" s="59">
        <f t="shared" si="21"/>
        <v>36.585365853658537</v>
      </c>
      <c r="AD33" s="59">
        <f t="shared" si="22"/>
        <v>41.463414634146339</v>
      </c>
      <c r="AE33" s="60">
        <f t="shared" si="23"/>
        <v>58.536585365853661</v>
      </c>
      <c r="AF33" s="60">
        <f t="shared" si="24"/>
        <v>60.975609756097562</v>
      </c>
      <c r="AG33" s="60">
        <f t="shared" si="25"/>
        <v>68.292682926829272</v>
      </c>
      <c r="AH33" s="60">
        <f t="shared" si="26"/>
        <v>73.170731707317074</v>
      </c>
      <c r="AI33" s="61">
        <f t="shared" si="27"/>
        <v>82.926829268292678</v>
      </c>
    </row>
    <row r="34" spans="1:35" x14ac:dyDescent="0.25">
      <c r="A34" s="167"/>
      <c r="B34" s="147"/>
      <c r="C34" s="150"/>
      <c r="D34" s="3">
        <v>230</v>
      </c>
      <c r="E34" s="3">
        <v>1</v>
      </c>
      <c r="F34" s="13" t="s">
        <v>90</v>
      </c>
      <c r="G34" s="58">
        <v>9</v>
      </c>
      <c r="H34" s="55">
        <f t="shared" si="0"/>
        <v>8.695652173913043</v>
      </c>
      <c r="I34" s="55">
        <f t="shared" si="1"/>
        <v>10.869565217391305</v>
      </c>
      <c r="J34" s="55">
        <f t="shared" si="2"/>
        <v>15.217391304347826</v>
      </c>
      <c r="K34" s="55">
        <f t="shared" si="3"/>
        <v>23.913043478260871</v>
      </c>
      <c r="L34" s="55">
        <f t="shared" si="4"/>
        <v>30.434782608695652</v>
      </c>
      <c r="M34" s="55">
        <f t="shared" si="5"/>
        <v>34.782608695652172</v>
      </c>
      <c r="N34" s="63">
        <f t="shared" si="6"/>
        <v>8.695652173913043</v>
      </c>
      <c r="O34" s="55">
        <f t="shared" si="7"/>
        <v>8.695652173913043</v>
      </c>
      <c r="P34" s="59">
        <f t="shared" si="8"/>
        <v>9.5652173913043477</v>
      </c>
      <c r="Q34" s="59">
        <f t="shared" si="9"/>
        <v>10.869565217391305</v>
      </c>
      <c r="R34" s="59">
        <f t="shared" si="10"/>
        <v>17.391304347826086</v>
      </c>
      <c r="S34" s="59">
        <f t="shared" si="11"/>
        <v>21.739130434782609</v>
      </c>
      <c r="T34" s="59">
        <f t="shared" si="12"/>
        <v>8.695652173913043</v>
      </c>
      <c r="U34" s="59">
        <f t="shared" si="13"/>
        <v>8.695652173913043</v>
      </c>
      <c r="V34" s="59">
        <f t="shared" si="14"/>
        <v>9.5652173913043477</v>
      </c>
      <c r="W34" s="59">
        <f t="shared" si="15"/>
        <v>6.0869565217391308</v>
      </c>
      <c r="X34" s="59">
        <f t="shared" si="16"/>
        <v>8.2608695652173907</v>
      </c>
      <c r="Y34" s="59">
        <f t="shared" si="17"/>
        <v>10.869565217391305</v>
      </c>
      <c r="Z34" s="59">
        <f t="shared" si="18"/>
        <v>12.173913043478262</v>
      </c>
      <c r="AA34" s="59">
        <f t="shared" si="19"/>
        <v>23.913043478260871</v>
      </c>
      <c r="AB34" s="59">
        <f t="shared" si="20"/>
        <v>30.869565217391305</v>
      </c>
      <c r="AC34" s="59">
        <f t="shared" si="21"/>
        <v>32.608695652173914</v>
      </c>
      <c r="AD34" s="59">
        <f t="shared" si="22"/>
        <v>36.956521739130437</v>
      </c>
      <c r="AE34" s="60">
        <f t="shared" si="23"/>
        <v>52.173913043478258</v>
      </c>
      <c r="AF34" s="60">
        <f t="shared" si="24"/>
        <v>54.347826086956523</v>
      </c>
      <c r="AG34" s="60">
        <f t="shared" si="25"/>
        <v>60.869565217391305</v>
      </c>
      <c r="AH34" s="60">
        <f t="shared" si="26"/>
        <v>65.217391304347828</v>
      </c>
      <c r="AI34" s="61">
        <f t="shared" si="27"/>
        <v>73.913043478260875</v>
      </c>
    </row>
    <row r="35" spans="1:35" x14ac:dyDescent="0.25">
      <c r="A35" s="167"/>
      <c r="B35" s="147"/>
      <c r="C35" s="150"/>
      <c r="D35" s="3">
        <v>300</v>
      </c>
      <c r="E35" s="3">
        <v>1.3</v>
      </c>
      <c r="F35" s="13" t="s">
        <v>90</v>
      </c>
      <c r="G35" s="58">
        <v>7</v>
      </c>
      <c r="H35" s="55">
        <f t="shared" si="0"/>
        <v>6.666666666666667</v>
      </c>
      <c r="I35" s="55">
        <f t="shared" si="1"/>
        <v>8.3333333333333339</v>
      </c>
      <c r="J35" s="55">
        <f t="shared" si="2"/>
        <v>11.666666666666666</v>
      </c>
      <c r="K35" s="55">
        <f t="shared" si="3"/>
        <v>18.333333333333332</v>
      </c>
      <c r="L35" s="55">
        <f t="shared" si="4"/>
        <v>23.333333333333332</v>
      </c>
      <c r="M35" s="55">
        <f t="shared" si="5"/>
        <v>26.666666666666668</v>
      </c>
      <c r="N35" s="63">
        <f t="shared" si="6"/>
        <v>6.666666666666667</v>
      </c>
      <c r="O35" s="55">
        <f t="shared" si="7"/>
        <v>6.666666666666667</v>
      </c>
      <c r="P35" s="59">
        <f t="shared" si="8"/>
        <v>7.333333333333333</v>
      </c>
      <c r="Q35" s="59">
        <f t="shared" si="9"/>
        <v>8.3333333333333339</v>
      </c>
      <c r="R35" s="59">
        <f t="shared" si="10"/>
        <v>13.333333333333334</v>
      </c>
      <c r="S35" s="59">
        <f t="shared" si="11"/>
        <v>16.666666666666668</v>
      </c>
      <c r="T35" s="59">
        <f t="shared" si="12"/>
        <v>6.666666666666667</v>
      </c>
      <c r="U35" s="59">
        <f t="shared" si="13"/>
        <v>6.666666666666667</v>
      </c>
      <c r="V35" s="59">
        <f t="shared" si="14"/>
        <v>7.333333333333333</v>
      </c>
      <c r="W35" s="59">
        <f t="shared" si="15"/>
        <v>4.666666666666667</v>
      </c>
      <c r="X35" s="59">
        <f t="shared" si="16"/>
        <v>6.333333333333333</v>
      </c>
      <c r="Y35" s="59">
        <f t="shared" si="17"/>
        <v>8.3333333333333339</v>
      </c>
      <c r="Z35" s="59">
        <f t="shared" si="18"/>
        <v>9.3333333333333339</v>
      </c>
      <c r="AA35" s="59">
        <f t="shared" si="19"/>
        <v>18.333333333333332</v>
      </c>
      <c r="AB35" s="59">
        <f t="shared" si="20"/>
        <v>23.666666666666668</v>
      </c>
      <c r="AC35" s="59">
        <f t="shared" si="21"/>
        <v>25</v>
      </c>
      <c r="AD35" s="59">
        <f t="shared" si="22"/>
        <v>28.333333333333332</v>
      </c>
      <c r="AE35" s="60">
        <f t="shared" si="23"/>
        <v>40</v>
      </c>
      <c r="AF35" s="60">
        <f t="shared" si="24"/>
        <v>41.666666666666664</v>
      </c>
      <c r="AG35" s="60">
        <f t="shared" si="25"/>
        <v>46.666666666666664</v>
      </c>
      <c r="AH35" s="60">
        <f t="shared" si="26"/>
        <v>50</v>
      </c>
      <c r="AI35" s="61">
        <f t="shared" si="27"/>
        <v>56.666666666666664</v>
      </c>
    </row>
    <row r="36" spans="1:35" x14ac:dyDescent="0.25">
      <c r="A36" s="167"/>
      <c r="B36" s="147"/>
      <c r="C36" s="150"/>
      <c r="D36" s="3">
        <v>400</v>
      </c>
      <c r="E36" s="3">
        <v>1.74</v>
      </c>
      <c r="F36" s="13" t="s">
        <v>90</v>
      </c>
      <c r="G36" s="58">
        <v>5</v>
      </c>
      <c r="H36" s="55">
        <f t="shared" si="0"/>
        <v>5</v>
      </c>
      <c r="I36" s="55">
        <f t="shared" si="1"/>
        <v>6.25</v>
      </c>
      <c r="J36" s="55">
        <f t="shared" si="2"/>
        <v>8.75</v>
      </c>
      <c r="K36" s="55">
        <f t="shared" si="3"/>
        <v>13.75</v>
      </c>
      <c r="L36" s="55">
        <f t="shared" si="4"/>
        <v>17.5</v>
      </c>
      <c r="M36" s="55">
        <f t="shared" si="5"/>
        <v>20</v>
      </c>
      <c r="N36" s="63">
        <f t="shared" si="6"/>
        <v>5</v>
      </c>
      <c r="O36" s="55">
        <f t="shared" si="7"/>
        <v>5</v>
      </c>
      <c r="P36" s="59">
        <f t="shared" si="8"/>
        <v>5.5</v>
      </c>
      <c r="Q36" s="59">
        <f t="shared" si="9"/>
        <v>6.25</v>
      </c>
      <c r="R36" s="59">
        <f t="shared" si="10"/>
        <v>10</v>
      </c>
      <c r="S36" s="59">
        <f t="shared" si="11"/>
        <v>12.5</v>
      </c>
      <c r="T36" s="59">
        <f t="shared" si="12"/>
        <v>5</v>
      </c>
      <c r="U36" s="59">
        <f t="shared" si="13"/>
        <v>5</v>
      </c>
      <c r="V36" s="59">
        <f t="shared" si="14"/>
        <v>5.5</v>
      </c>
      <c r="W36" s="59">
        <f t="shared" si="15"/>
        <v>3.5</v>
      </c>
      <c r="X36" s="59">
        <f t="shared" si="16"/>
        <v>4.75</v>
      </c>
      <c r="Y36" s="59">
        <f t="shared" si="17"/>
        <v>6.25</v>
      </c>
      <c r="Z36" s="59">
        <f t="shared" si="18"/>
        <v>7</v>
      </c>
      <c r="AA36" s="59">
        <f t="shared" si="19"/>
        <v>13.75</v>
      </c>
      <c r="AB36" s="59">
        <f t="shared" si="20"/>
        <v>17.75</v>
      </c>
      <c r="AC36" s="59">
        <f t="shared" si="21"/>
        <v>18.75</v>
      </c>
      <c r="AD36" s="59">
        <f t="shared" si="22"/>
        <v>21.25</v>
      </c>
      <c r="AE36" s="60">
        <f t="shared" si="23"/>
        <v>30</v>
      </c>
      <c r="AF36" s="60">
        <f t="shared" si="24"/>
        <v>31.25</v>
      </c>
      <c r="AG36" s="60">
        <f t="shared" si="25"/>
        <v>35</v>
      </c>
      <c r="AH36" s="60">
        <f t="shared" si="26"/>
        <v>37.5</v>
      </c>
      <c r="AI36" s="61">
        <f t="shared" si="27"/>
        <v>42.5</v>
      </c>
    </row>
    <row r="37" spans="1:35" x14ac:dyDescent="0.25">
      <c r="A37" s="167"/>
      <c r="B37" s="147"/>
      <c r="C37" s="150"/>
      <c r="D37" s="3">
        <v>500</v>
      </c>
      <c r="E37" s="3">
        <v>2.17</v>
      </c>
      <c r="F37" s="13" t="s">
        <v>90</v>
      </c>
      <c r="G37" s="58">
        <v>4</v>
      </c>
      <c r="H37" s="55">
        <f t="shared" si="0"/>
        <v>4</v>
      </c>
      <c r="I37" s="55">
        <f t="shared" si="1"/>
        <v>5</v>
      </c>
      <c r="J37" s="55">
        <f t="shared" si="2"/>
        <v>7</v>
      </c>
      <c r="K37" s="55">
        <f t="shared" si="3"/>
        <v>11</v>
      </c>
      <c r="L37" s="55">
        <f t="shared" si="4"/>
        <v>14</v>
      </c>
      <c r="M37" s="55">
        <f t="shared" si="5"/>
        <v>16</v>
      </c>
      <c r="N37" s="63">
        <f t="shared" si="6"/>
        <v>4</v>
      </c>
      <c r="O37" s="55">
        <f t="shared" si="7"/>
        <v>4</v>
      </c>
      <c r="P37" s="59">
        <f t="shared" si="8"/>
        <v>4.4000000000000004</v>
      </c>
      <c r="Q37" s="59">
        <f t="shared" si="9"/>
        <v>5</v>
      </c>
      <c r="R37" s="59">
        <f t="shared" si="10"/>
        <v>8</v>
      </c>
      <c r="S37" s="59">
        <f t="shared" si="11"/>
        <v>10</v>
      </c>
      <c r="T37" s="59">
        <f t="shared" si="12"/>
        <v>4</v>
      </c>
      <c r="U37" s="59">
        <f t="shared" si="13"/>
        <v>4</v>
      </c>
      <c r="V37" s="59">
        <f t="shared" si="14"/>
        <v>4.4000000000000004</v>
      </c>
      <c r="W37" s="59">
        <f t="shared" si="15"/>
        <v>2.8</v>
      </c>
      <c r="X37" s="59">
        <f t="shared" si="16"/>
        <v>3.8</v>
      </c>
      <c r="Y37" s="59">
        <f t="shared" si="17"/>
        <v>5</v>
      </c>
      <c r="Z37" s="59">
        <f t="shared" si="18"/>
        <v>5.6</v>
      </c>
      <c r="AA37" s="59">
        <f t="shared" si="19"/>
        <v>11</v>
      </c>
      <c r="AB37" s="59">
        <f t="shared" si="20"/>
        <v>14.2</v>
      </c>
      <c r="AC37" s="59">
        <f t="shared" si="21"/>
        <v>15</v>
      </c>
      <c r="AD37" s="59">
        <f t="shared" si="22"/>
        <v>17</v>
      </c>
      <c r="AE37" s="60">
        <f t="shared" si="23"/>
        <v>24</v>
      </c>
      <c r="AF37" s="60">
        <f t="shared" si="24"/>
        <v>25</v>
      </c>
      <c r="AG37" s="60">
        <f t="shared" si="25"/>
        <v>28</v>
      </c>
      <c r="AH37" s="60">
        <f t="shared" si="26"/>
        <v>30</v>
      </c>
      <c r="AI37" s="61">
        <f t="shared" si="27"/>
        <v>34</v>
      </c>
    </row>
    <row r="38" spans="1:35" x14ac:dyDescent="0.25">
      <c r="A38" s="167"/>
      <c r="B38" s="147"/>
      <c r="C38" s="150"/>
      <c r="D38" s="3">
        <v>750</v>
      </c>
      <c r="E38" s="3">
        <v>3.26</v>
      </c>
      <c r="F38" s="13" t="s">
        <v>90</v>
      </c>
      <c r="G38" s="58">
        <v>3</v>
      </c>
      <c r="H38" s="55">
        <f t="shared" si="0"/>
        <v>2.6666666666666665</v>
      </c>
      <c r="I38" s="55">
        <f t="shared" si="1"/>
        <v>3.3333333333333335</v>
      </c>
      <c r="J38" s="55">
        <f t="shared" si="2"/>
        <v>4.666666666666667</v>
      </c>
      <c r="K38" s="55">
        <f t="shared" si="3"/>
        <v>7.333333333333333</v>
      </c>
      <c r="L38" s="55">
        <f t="shared" si="4"/>
        <v>9.3333333333333339</v>
      </c>
      <c r="M38" s="55">
        <f t="shared" si="5"/>
        <v>10.666666666666666</v>
      </c>
      <c r="N38" s="63">
        <f t="shared" si="6"/>
        <v>2.6666666666666665</v>
      </c>
      <c r="O38" s="55">
        <f t="shared" si="7"/>
        <v>2.6666666666666665</v>
      </c>
      <c r="P38" s="59">
        <f t="shared" si="8"/>
        <v>2.9333333333333331</v>
      </c>
      <c r="Q38" s="59">
        <f t="shared" si="9"/>
        <v>3.3333333333333335</v>
      </c>
      <c r="R38" s="59">
        <f t="shared" si="10"/>
        <v>5.333333333333333</v>
      </c>
      <c r="S38" s="59">
        <f t="shared" si="11"/>
        <v>6.666666666666667</v>
      </c>
      <c r="T38" s="59">
        <f t="shared" si="12"/>
        <v>2.6666666666666665</v>
      </c>
      <c r="U38" s="59">
        <f t="shared" si="13"/>
        <v>2.6666666666666665</v>
      </c>
      <c r="V38" s="59">
        <f t="shared" si="14"/>
        <v>2.9333333333333331</v>
      </c>
      <c r="W38" s="59">
        <f t="shared" si="15"/>
        <v>1.8666666666666667</v>
      </c>
      <c r="X38" s="59">
        <f t="shared" si="16"/>
        <v>2.5333333333333332</v>
      </c>
      <c r="Y38" s="59">
        <f t="shared" si="17"/>
        <v>3.3333333333333335</v>
      </c>
      <c r="Z38" s="59">
        <f t="shared" si="18"/>
        <v>3.7333333333333334</v>
      </c>
      <c r="AA38" s="59">
        <f t="shared" si="19"/>
        <v>7.333333333333333</v>
      </c>
      <c r="AB38" s="59">
        <f t="shared" si="20"/>
        <v>9.4666666666666668</v>
      </c>
      <c r="AC38" s="59">
        <f t="shared" si="21"/>
        <v>10</v>
      </c>
      <c r="AD38" s="59">
        <f t="shared" si="22"/>
        <v>11.333333333333334</v>
      </c>
      <c r="AE38" s="60">
        <f t="shared" si="23"/>
        <v>16</v>
      </c>
      <c r="AF38" s="60">
        <f t="shared" si="24"/>
        <v>16.666666666666668</v>
      </c>
      <c r="AG38" s="60">
        <f t="shared" si="25"/>
        <v>18.666666666666668</v>
      </c>
      <c r="AH38" s="60">
        <f t="shared" si="26"/>
        <v>20</v>
      </c>
      <c r="AI38" s="61">
        <f t="shared" si="27"/>
        <v>22.666666666666668</v>
      </c>
    </row>
    <row r="39" spans="1:35" x14ac:dyDescent="0.25">
      <c r="A39" s="167"/>
      <c r="B39" s="147"/>
      <c r="C39" s="150"/>
      <c r="D39" s="3">
        <v>1000</v>
      </c>
      <c r="E39" s="3">
        <v>4.3499999999999996</v>
      </c>
      <c r="F39" s="13" t="s">
        <v>90</v>
      </c>
      <c r="G39" s="58">
        <v>2</v>
      </c>
      <c r="H39" s="55">
        <f t="shared" si="0"/>
        <v>2</v>
      </c>
      <c r="I39" s="55">
        <f t="shared" si="1"/>
        <v>2.5</v>
      </c>
      <c r="J39" s="55">
        <f t="shared" si="2"/>
        <v>3.5</v>
      </c>
      <c r="K39" s="55">
        <f t="shared" si="3"/>
        <v>5.5</v>
      </c>
      <c r="L39" s="55">
        <f t="shared" si="4"/>
        <v>7</v>
      </c>
      <c r="M39" s="55">
        <f t="shared" si="5"/>
        <v>8</v>
      </c>
      <c r="N39" s="63">
        <f t="shared" si="6"/>
        <v>2</v>
      </c>
      <c r="O39" s="55">
        <f t="shared" si="7"/>
        <v>2</v>
      </c>
      <c r="P39" s="59">
        <f t="shared" si="8"/>
        <v>2.2000000000000002</v>
      </c>
      <c r="Q39" s="59">
        <f t="shared" si="9"/>
        <v>2.5</v>
      </c>
      <c r="R39" s="59">
        <f t="shared" si="10"/>
        <v>4</v>
      </c>
      <c r="S39" s="59">
        <f t="shared" si="11"/>
        <v>5</v>
      </c>
      <c r="T39" s="59">
        <f t="shared" si="12"/>
        <v>2</v>
      </c>
      <c r="U39" s="59">
        <f t="shared" si="13"/>
        <v>2</v>
      </c>
      <c r="V39" s="59">
        <f t="shared" si="14"/>
        <v>2.2000000000000002</v>
      </c>
      <c r="W39" s="59">
        <f t="shared" si="15"/>
        <v>1.4</v>
      </c>
      <c r="X39" s="59">
        <f t="shared" si="16"/>
        <v>1.9</v>
      </c>
      <c r="Y39" s="59">
        <f t="shared" si="17"/>
        <v>2.5</v>
      </c>
      <c r="Z39" s="59">
        <f t="shared" si="18"/>
        <v>2.8</v>
      </c>
      <c r="AA39" s="59">
        <f t="shared" si="19"/>
        <v>5.5</v>
      </c>
      <c r="AB39" s="59">
        <f t="shared" si="20"/>
        <v>7.1</v>
      </c>
      <c r="AC39" s="59">
        <f t="shared" si="21"/>
        <v>7.5</v>
      </c>
      <c r="AD39" s="59">
        <f t="shared" si="22"/>
        <v>8.5</v>
      </c>
      <c r="AE39" s="60">
        <f t="shared" si="23"/>
        <v>12</v>
      </c>
      <c r="AF39" s="60">
        <f t="shared" si="24"/>
        <v>12.5</v>
      </c>
      <c r="AG39" s="60">
        <f t="shared" si="25"/>
        <v>14</v>
      </c>
      <c r="AH39" s="60">
        <f t="shared" si="26"/>
        <v>15</v>
      </c>
      <c r="AI39" s="61">
        <f t="shared" si="27"/>
        <v>17</v>
      </c>
    </row>
    <row r="40" spans="1:35" x14ac:dyDescent="0.25">
      <c r="A40" s="167"/>
      <c r="B40" s="147"/>
      <c r="C40" s="150"/>
      <c r="D40" s="3">
        <v>1500</v>
      </c>
      <c r="E40" s="3">
        <v>6.52</v>
      </c>
      <c r="F40" s="13" t="s">
        <v>90</v>
      </c>
      <c r="G40" s="58">
        <v>1</v>
      </c>
      <c r="H40" s="55">
        <f t="shared" si="0"/>
        <v>1.3333333333333333</v>
      </c>
      <c r="I40" s="55">
        <f t="shared" si="1"/>
        <v>1.6666666666666667</v>
      </c>
      <c r="J40" s="55">
        <f t="shared" si="2"/>
        <v>2.3333333333333335</v>
      </c>
      <c r="K40" s="55">
        <f t="shared" si="3"/>
        <v>3.6666666666666665</v>
      </c>
      <c r="L40" s="55">
        <f t="shared" si="4"/>
        <v>4.666666666666667</v>
      </c>
      <c r="M40" s="55">
        <f t="shared" si="5"/>
        <v>5.333333333333333</v>
      </c>
      <c r="N40" s="63">
        <f t="shared" si="6"/>
        <v>1.3333333333333333</v>
      </c>
      <c r="O40" s="55">
        <f t="shared" si="7"/>
        <v>1.3333333333333333</v>
      </c>
      <c r="P40" s="59">
        <f t="shared" si="8"/>
        <v>1.4666666666666666</v>
      </c>
      <c r="Q40" s="59">
        <f t="shared" si="9"/>
        <v>1.6666666666666667</v>
      </c>
      <c r="R40" s="59">
        <f t="shared" si="10"/>
        <v>2.6666666666666665</v>
      </c>
      <c r="S40" s="59">
        <f t="shared" si="11"/>
        <v>3.3333333333333335</v>
      </c>
      <c r="T40" s="59">
        <f t="shared" si="12"/>
        <v>1.3333333333333333</v>
      </c>
      <c r="U40" s="59">
        <f t="shared" si="13"/>
        <v>1.3333333333333333</v>
      </c>
      <c r="V40" s="59">
        <f t="shared" si="14"/>
        <v>1.4666666666666666</v>
      </c>
      <c r="W40" s="59">
        <f t="shared" si="15"/>
        <v>0.93333333333333335</v>
      </c>
      <c r="X40" s="59">
        <f t="shared" si="16"/>
        <v>1.2666666666666666</v>
      </c>
      <c r="Y40" s="59">
        <f t="shared" si="17"/>
        <v>1.6666666666666667</v>
      </c>
      <c r="Z40" s="59">
        <f t="shared" si="18"/>
        <v>1.8666666666666667</v>
      </c>
      <c r="AA40" s="59">
        <f t="shared" si="19"/>
        <v>3.6666666666666665</v>
      </c>
      <c r="AB40" s="59">
        <f t="shared" si="20"/>
        <v>4.7333333333333334</v>
      </c>
      <c r="AC40" s="59">
        <f t="shared" si="21"/>
        <v>5</v>
      </c>
      <c r="AD40" s="59">
        <f t="shared" si="22"/>
        <v>5.666666666666667</v>
      </c>
      <c r="AE40" s="60">
        <f t="shared" si="23"/>
        <v>8</v>
      </c>
      <c r="AF40" s="60">
        <f t="shared" si="24"/>
        <v>8.3333333333333339</v>
      </c>
      <c r="AG40" s="60">
        <f t="shared" si="25"/>
        <v>9.3333333333333339</v>
      </c>
      <c r="AH40" s="60">
        <f t="shared" si="26"/>
        <v>10</v>
      </c>
      <c r="AI40" s="61">
        <f t="shared" si="27"/>
        <v>11.333333333333334</v>
      </c>
    </row>
    <row r="41" spans="1:35" ht="15.75" thickBot="1" x14ac:dyDescent="0.3">
      <c r="A41" s="168"/>
      <c r="B41" s="148"/>
      <c r="C41" s="151"/>
      <c r="D41" s="4">
        <v>2000</v>
      </c>
      <c r="E41" s="4">
        <v>8.6999999999999993</v>
      </c>
      <c r="F41" s="14" t="s">
        <v>90</v>
      </c>
      <c r="G41" s="58">
        <v>1</v>
      </c>
      <c r="H41" s="55">
        <f t="shared" si="0"/>
        <v>1</v>
      </c>
      <c r="I41" s="55">
        <f t="shared" si="1"/>
        <v>1.25</v>
      </c>
      <c r="J41" s="55">
        <f t="shared" si="2"/>
        <v>1.75</v>
      </c>
      <c r="K41" s="55">
        <f t="shared" si="3"/>
        <v>2.75</v>
      </c>
      <c r="L41" s="55">
        <f t="shared" si="4"/>
        <v>3.5</v>
      </c>
      <c r="M41" s="55">
        <f t="shared" si="5"/>
        <v>4</v>
      </c>
      <c r="N41" s="75">
        <f t="shared" si="6"/>
        <v>1</v>
      </c>
      <c r="O41" s="55">
        <f t="shared" si="7"/>
        <v>1</v>
      </c>
      <c r="P41" s="59">
        <f t="shared" si="8"/>
        <v>1.1000000000000001</v>
      </c>
      <c r="Q41" s="59">
        <f t="shared" si="9"/>
        <v>1.25</v>
      </c>
      <c r="R41" s="59">
        <f t="shared" si="10"/>
        <v>2</v>
      </c>
      <c r="S41" s="59">
        <f t="shared" si="11"/>
        <v>2.5</v>
      </c>
      <c r="T41" s="59">
        <f t="shared" si="12"/>
        <v>1</v>
      </c>
      <c r="U41" s="59">
        <f t="shared" si="13"/>
        <v>1</v>
      </c>
      <c r="V41" s="59">
        <f t="shared" si="14"/>
        <v>1.1000000000000001</v>
      </c>
      <c r="W41" s="59">
        <f t="shared" si="15"/>
        <v>0.7</v>
      </c>
      <c r="X41" s="59">
        <f t="shared" si="16"/>
        <v>0.95</v>
      </c>
      <c r="Y41" s="59">
        <f t="shared" si="17"/>
        <v>1.25</v>
      </c>
      <c r="Z41" s="59">
        <f t="shared" si="18"/>
        <v>1.4</v>
      </c>
      <c r="AA41" s="59">
        <f t="shared" si="19"/>
        <v>2.75</v>
      </c>
      <c r="AB41" s="59">
        <f t="shared" si="20"/>
        <v>3.55</v>
      </c>
      <c r="AC41" s="59">
        <f t="shared" si="21"/>
        <v>3.75</v>
      </c>
      <c r="AD41" s="59">
        <f t="shared" si="22"/>
        <v>4.25</v>
      </c>
      <c r="AE41" s="60">
        <f t="shared" si="23"/>
        <v>6</v>
      </c>
      <c r="AF41" s="60">
        <f t="shared" si="24"/>
        <v>6.25</v>
      </c>
      <c r="AG41" s="60">
        <f t="shared" si="25"/>
        <v>7</v>
      </c>
      <c r="AH41" s="60">
        <f t="shared" si="26"/>
        <v>7.5</v>
      </c>
      <c r="AI41" s="61">
        <f t="shared" si="27"/>
        <v>8.5</v>
      </c>
    </row>
    <row r="42" spans="1:35" ht="15.75" thickBot="1" x14ac:dyDescent="0.3">
      <c r="A42" s="15"/>
      <c r="B42" s="16"/>
      <c r="C42" s="16"/>
      <c r="D42" s="10"/>
      <c r="E42" s="10"/>
      <c r="F42" s="94"/>
      <c r="G42" s="93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</row>
    <row r="43" spans="1:35" ht="15" customHeight="1" x14ac:dyDescent="0.25">
      <c r="A43" s="143" t="s">
        <v>14</v>
      </c>
      <c r="B43" s="146" t="s">
        <v>18</v>
      </c>
      <c r="C43" s="149" t="s">
        <v>19</v>
      </c>
      <c r="D43" s="11">
        <v>10</v>
      </c>
      <c r="E43" s="11">
        <v>0.04</v>
      </c>
      <c r="F43" s="12" t="s">
        <v>90</v>
      </c>
      <c r="G43" s="58">
        <v>100</v>
      </c>
      <c r="H43" s="55">
        <f>1000/D43</f>
        <v>100</v>
      </c>
      <c r="I43" s="55">
        <f>2000/D43</f>
        <v>200</v>
      </c>
      <c r="J43" s="55">
        <f>3000/D43</f>
        <v>300</v>
      </c>
      <c r="K43" s="55">
        <f>3500/D43</f>
        <v>350</v>
      </c>
      <c r="L43" s="55">
        <f>5000/D43</f>
        <v>500</v>
      </c>
      <c r="M43" s="55">
        <f>5500/D43</f>
        <v>550</v>
      </c>
      <c r="N43" s="72">
        <f>1000/D43</f>
        <v>100</v>
      </c>
      <c r="O43" s="55">
        <f>1000/D43</f>
        <v>100</v>
      </c>
      <c r="P43" s="59">
        <f>1200/D43</f>
        <v>120</v>
      </c>
      <c r="Q43" s="59">
        <f>1500/D43</f>
        <v>150</v>
      </c>
      <c r="R43" s="59">
        <f>2700/D43</f>
        <v>270</v>
      </c>
      <c r="S43" s="59">
        <f>4300/D43</f>
        <v>430</v>
      </c>
      <c r="T43" s="59">
        <f>1000/D43</f>
        <v>100</v>
      </c>
      <c r="U43" s="59">
        <f>1000/D43</f>
        <v>100</v>
      </c>
      <c r="V43" s="59">
        <f>1100/D43</f>
        <v>110</v>
      </c>
      <c r="W43" s="59">
        <f>1000/D43</f>
        <v>100</v>
      </c>
      <c r="X43" s="59">
        <f>1300/D43</f>
        <v>130</v>
      </c>
      <c r="Y43" s="59">
        <f>1700/D43</f>
        <v>170</v>
      </c>
      <c r="Z43" s="59">
        <f>2200/D43</f>
        <v>220</v>
      </c>
      <c r="AA43" s="59">
        <f>3000/D43</f>
        <v>300</v>
      </c>
      <c r="AB43" s="59">
        <f>4500/D43</f>
        <v>450</v>
      </c>
      <c r="AC43" s="59">
        <f>5000/D43</f>
        <v>500</v>
      </c>
      <c r="AD43" s="59">
        <f>5500/D43</f>
        <v>550</v>
      </c>
      <c r="AE43" s="60">
        <f>7000/D43</f>
        <v>700</v>
      </c>
      <c r="AF43" s="60">
        <f>7500/D43</f>
        <v>750</v>
      </c>
      <c r="AG43" s="60">
        <f>9000/D43</f>
        <v>900</v>
      </c>
      <c r="AH43" s="60">
        <f>10000/D43</f>
        <v>1000</v>
      </c>
      <c r="AI43" s="61">
        <f>12000/D43</f>
        <v>1200</v>
      </c>
    </row>
    <row r="44" spans="1:35" x14ac:dyDescent="0.25">
      <c r="A44" s="144"/>
      <c r="B44" s="147"/>
      <c r="C44" s="150"/>
      <c r="D44" s="3">
        <v>20</v>
      </c>
      <c r="E44" s="3">
        <v>0.09</v>
      </c>
      <c r="F44" s="13" t="s">
        <v>90</v>
      </c>
      <c r="G44" s="58">
        <v>50</v>
      </c>
      <c r="H44" s="55">
        <f t="shared" ref="H44:H56" si="28">1500/D44</f>
        <v>75</v>
      </c>
      <c r="I44" s="55">
        <f t="shared" ref="I44:I56" si="29">2000/D44</f>
        <v>100</v>
      </c>
      <c r="J44" s="55">
        <f t="shared" ref="J44:J56" si="30">3000/D44</f>
        <v>150</v>
      </c>
      <c r="K44" s="55">
        <f t="shared" ref="K44:K56" si="31">3500/D44</f>
        <v>175</v>
      </c>
      <c r="L44" s="55">
        <f t="shared" ref="L44:L56" si="32">5000/D44</f>
        <v>250</v>
      </c>
      <c r="M44" s="55">
        <f t="shared" ref="M44:M56" si="33">5500/D44</f>
        <v>275</v>
      </c>
      <c r="N44" s="63">
        <f t="shared" ref="N44:N56" si="34">1000/D44</f>
        <v>50</v>
      </c>
      <c r="O44" s="55">
        <f t="shared" ref="O44:O56" si="35">1000/D44</f>
        <v>50</v>
      </c>
      <c r="P44" s="59">
        <f t="shared" ref="P44:P56" si="36">1200/D44</f>
        <v>60</v>
      </c>
      <c r="Q44" s="59">
        <f t="shared" ref="Q44:Q56" si="37">1500/D44</f>
        <v>75</v>
      </c>
      <c r="R44" s="59">
        <f t="shared" ref="R44:R56" si="38">2700/D44</f>
        <v>135</v>
      </c>
      <c r="S44" s="59">
        <f t="shared" ref="S44:S56" si="39">4300/D44</f>
        <v>215</v>
      </c>
      <c r="T44" s="59">
        <f t="shared" ref="T44:T56" si="40">1000/D44</f>
        <v>50</v>
      </c>
      <c r="U44" s="59">
        <f t="shared" ref="U44:U56" si="41">1000/D44</f>
        <v>50</v>
      </c>
      <c r="V44" s="59">
        <f t="shared" ref="V44:V56" si="42">1100/D44</f>
        <v>55</v>
      </c>
      <c r="W44" s="59">
        <f t="shared" ref="W44:W56" si="43">1000/D44</f>
        <v>50</v>
      </c>
      <c r="X44" s="59">
        <f t="shared" ref="X44:X56" si="44">1300/D44</f>
        <v>65</v>
      </c>
      <c r="Y44" s="59">
        <f t="shared" ref="Y44:Y56" si="45">1700/D44</f>
        <v>85</v>
      </c>
      <c r="Z44" s="59">
        <f t="shared" ref="Z44:Z56" si="46">2200/D44</f>
        <v>110</v>
      </c>
      <c r="AA44" s="59">
        <f t="shared" ref="AA44:AA56" si="47">3000/D44</f>
        <v>150</v>
      </c>
      <c r="AB44" s="59">
        <f t="shared" ref="AB44:AB56" si="48">4500/D44</f>
        <v>225</v>
      </c>
      <c r="AC44" s="59">
        <f t="shared" ref="AC44:AC56" si="49">5000/D44</f>
        <v>250</v>
      </c>
      <c r="AD44" s="59">
        <f t="shared" ref="AD44:AD56" si="50">5500/D44</f>
        <v>275</v>
      </c>
      <c r="AE44" s="60">
        <f t="shared" ref="AE44:AE56" si="51">7000/D44</f>
        <v>350</v>
      </c>
      <c r="AF44" s="60">
        <f t="shared" ref="AF44:AF56" si="52">7500/D44</f>
        <v>375</v>
      </c>
      <c r="AG44" s="60">
        <f t="shared" ref="AG44:AG56" si="53">9000/D44</f>
        <v>450</v>
      </c>
      <c r="AH44" s="60">
        <f t="shared" ref="AH44:AH56" si="54">10000/D44</f>
        <v>500</v>
      </c>
      <c r="AI44" s="61">
        <f t="shared" ref="AI44:AI56" si="55">12000/D44</f>
        <v>600</v>
      </c>
    </row>
    <row r="45" spans="1:35" x14ac:dyDescent="0.25">
      <c r="A45" s="144"/>
      <c r="B45" s="147"/>
      <c r="C45" s="150"/>
      <c r="D45" s="3">
        <v>30</v>
      </c>
      <c r="E45" s="3">
        <v>0.13</v>
      </c>
      <c r="F45" s="13" t="s">
        <v>90</v>
      </c>
      <c r="G45" s="58">
        <v>33</v>
      </c>
      <c r="H45" s="55">
        <f t="shared" si="28"/>
        <v>50</v>
      </c>
      <c r="I45" s="55">
        <f t="shared" si="29"/>
        <v>66.666666666666671</v>
      </c>
      <c r="J45" s="55">
        <f t="shared" si="30"/>
        <v>100</v>
      </c>
      <c r="K45" s="55">
        <f t="shared" si="31"/>
        <v>116.66666666666667</v>
      </c>
      <c r="L45" s="55">
        <f t="shared" si="32"/>
        <v>166.66666666666666</v>
      </c>
      <c r="M45" s="55">
        <f t="shared" si="33"/>
        <v>183.33333333333334</v>
      </c>
      <c r="N45" s="63">
        <f t="shared" si="34"/>
        <v>33.333333333333336</v>
      </c>
      <c r="O45" s="55">
        <f t="shared" si="35"/>
        <v>33.333333333333336</v>
      </c>
      <c r="P45" s="59">
        <f t="shared" si="36"/>
        <v>40</v>
      </c>
      <c r="Q45" s="59">
        <f t="shared" si="37"/>
        <v>50</v>
      </c>
      <c r="R45" s="59">
        <f t="shared" si="38"/>
        <v>90</v>
      </c>
      <c r="S45" s="59">
        <f t="shared" si="39"/>
        <v>143.33333333333334</v>
      </c>
      <c r="T45" s="59">
        <f t="shared" si="40"/>
        <v>33.333333333333336</v>
      </c>
      <c r="U45" s="59">
        <f t="shared" si="41"/>
        <v>33.333333333333336</v>
      </c>
      <c r="V45" s="59">
        <f t="shared" si="42"/>
        <v>36.666666666666664</v>
      </c>
      <c r="W45" s="59">
        <f t="shared" si="43"/>
        <v>33.333333333333336</v>
      </c>
      <c r="X45" s="59">
        <f t="shared" si="44"/>
        <v>43.333333333333336</v>
      </c>
      <c r="Y45" s="59">
        <f t="shared" si="45"/>
        <v>56.666666666666664</v>
      </c>
      <c r="Z45" s="59">
        <f t="shared" si="46"/>
        <v>73.333333333333329</v>
      </c>
      <c r="AA45" s="59">
        <f t="shared" si="47"/>
        <v>100</v>
      </c>
      <c r="AB45" s="59">
        <f t="shared" si="48"/>
        <v>150</v>
      </c>
      <c r="AC45" s="59">
        <f t="shared" si="49"/>
        <v>166.66666666666666</v>
      </c>
      <c r="AD45" s="59">
        <f t="shared" si="50"/>
        <v>183.33333333333334</v>
      </c>
      <c r="AE45" s="60">
        <f t="shared" si="51"/>
        <v>233.33333333333334</v>
      </c>
      <c r="AF45" s="60">
        <f t="shared" si="52"/>
        <v>250</v>
      </c>
      <c r="AG45" s="60">
        <f t="shared" si="53"/>
        <v>300</v>
      </c>
      <c r="AH45" s="60">
        <f t="shared" si="54"/>
        <v>333.33333333333331</v>
      </c>
      <c r="AI45" s="61">
        <f t="shared" si="55"/>
        <v>400</v>
      </c>
    </row>
    <row r="46" spans="1:35" x14ac:dyDescent="0.25">
      <c r="A46" s="144"/>
      <c r="B46" s="147"/>
      <c r="C46" s="150"/>
      <c r="D46" s="3">
        <v>40</v>
      </c>
      <c r="E46" s="3">
        <v>0.17</v>
      </c>
      <c r="F46" s="13" t="s">
        <v>90</v>
      </c>
      <c r="G46" s="58">
        <v>25</v>
      </c>
      <c r="H46" s="55">
        <f t="shared" si="28"/>
        <v>37.5</v>
      </c>
      <c r="I46" s="55">
        <f t="shared" si="29"/>
        <v>50</v>
      </c>
      <c r="J46" s="55">
        <f t="shared" si="30"/>
        <v>75</v>
      </c>
      <c r="K46" s="55">
        <f t="shared" si="31"/>
        <v>87.5</v>
      </c>
      <c r="L46" s="55">
        <f t="shared" si="32"/>
        <v>125</v>
      </c>
      <c r="M46" s="55">
        <f t="shared" si="33"/>
        <v>137.5</v>
      </c>
      <c r="N46" s="63">
        <f t="shared" si="34"/>
        <v>25</v>
      </c>
      <c r="O46" s="55">
        <f t="shared" si="35"/>
        <v>25</v>
      </c>
      <c r="P46" s="59">
        <f t="shared" si="36"/>
        <v>30</v>
      </c>
      <c r="Q46" s="59">
        <f t="shared" si="37"/>
        <v>37.5</v>
      </c>
      <c r="R46" s="59">
        <f t="shared" si="38"/>
        <v>67.5</v>
      </c>
      <c r="S46" s="59">
        <f t="shared" si="39"/>
        <v>107.5</v>
      </c>
      <c r="T46" s="59">
        <f t="shared" si="40"/>
        <v>25</v>
      </c>
      <c r="U46" s="59">
        <f t="shared" si="41"/>
        <v>25</v>
      </c>
      <c r="V46" s="59">
        <f t="shared" si="42"/>
        <v>27.5</v>
      </c>
      <c r="W46" s="59">
        <f t="shared" si="43"/>
        <v>25</v>
      </c>
      <c r="X46" s="59">
        <f t="shared" si="44"/>
        <v>32.5</v>
      </c>
      <c r="Y46" s="59">
        <f t="shared" si="45"/>
        <v>42.5</v>
      </c>
      <c r="Z46" s="59">
        <f t="shared" si="46"/>
        <v>55</v>
      </c>
      <c r="AA46" s="59">
        <f t="shared" si="47"/>
        <v>75</v>
      </c>
      <c r="AB46" s="59">
        <f t="shared" si="48"/>
        <v>112.5</v>
      </c>
      <c r="AC46" s="59">
        <f t="shared" si="49"/>
        <v>125</v>
      </c>
      <c r="AD46" s="59">
        <f t="shared" si="50"/>
        <v>137.5</v>
      </c>
      <c r="AE46" s="60">
        <f t="shared" si="51"/>
        <v>175</v>
      </c>
      <c r="AF46" s="60">
        <f t="shared" si="52"/>
        <v>187.5</v>
      </c>
      <c r="AG46" s="60">
        <f t="shared" si="53"/>
        <v>225</v>
      </c>
      <c r="AH46" s="60">
        <f t="shared" si="54"/>
        <v>250</v>
      </c>
      <c r="AI46" s="61">
        <f t="shared" si="55"/>
        <v>300</v>
      </c>
    </row>
    <row r="47" spans="1:35" ht="15" customHeight="1" x14ac:dyDescent="0.25">
      <c r="A47" s="144"/>
      <c r="B47" s="147"/>
      <c r="C47" s="150"/>
      <c r="D47" s="3">
        <v>50</v>
      </c>
      <c r="E47" s="3">
        <v>0.22</v>
      </c>
      <c r="F47" s="13" t="s">
        <v>90</v>
      </c>
      <c r="G47" s="58">
        <v>20</v>
      </c>
      <c r="H47" s="55">
        <f t="shared" si="28"/>
        <v>30</v>
      </c>
      <c r="I47" s="55">
        <f t="shared" si="29"/>
        <v>40</v>
      </c>
      <c r="J47" s="55">
        <f t="shared" si="30"/>
        <v>60</v>
      </c>
      <c r="K47" s="55">
        <f t="shared" si="31"/>
        <v>70</v>
      </c>
      <c r="L47" s="55">
        <f t="shared" si="32"/>
        <v>100</v>
      </c>
      <c r="M47" s="55">
        <f t="shared" si="33"/>
        <v>110</v>
      </c>
      <c r="N47" s="63">
        <f t="shared" si="34"/>
        <v>20</v>
      </c>
      <c r="O47" s="55">
        <f t="shared" si="35"/>
        <v>20</v>
      </c>
      <c r="P47" s="59">
        <f t="shared" si="36"/>
        <v>24</v>
      </c>
      <c r="Q47" s="59">
        <f t="shared" si="37"/>
        <v>30</v>
      </c>
      <c r="R47" s="59">
        <f t="shared" si="38"/>
        <v>54</v>
      </c>
      <c r="S47" s="59">
        <f t="shared" si="39"/>
        <v>86</v>
      </c>
      <c r="T47" s="59">
        <f t="shared" si="40"/>
        <v>20</v>
      </c>
      <c r="U47" s="59">
        <f t="shared" si="41"/>
        <v>20</v>
      </c>
      <c r="V47" s="59">
        <f t="shared" si="42"/>
        <v>22</v>
      </c>
      <c r="W47" s="59">
        <f t="shared" si="43"/>
        <v>20</v>
      </c>
      <c r="X47" s="59">
        <f t="shared" si="44"/>
        <v>26</v>
      </c>
      <c r="Y47" s="59">
        <f t="shared" si="45"/>
        <v>34</v>
      </c>
      <c r="Z47" s="59">
        <f t="shared" si="46"/>
        <v>44</v>
      </c>
      <c r="AA47" s="59">
        <f t="shared" si="47"/>
        <v>60</v>
      </c>
      <c r="AB47" s="59">
        <f t="shared" si="48"/>
        <v>90</v>
      </c>
      <c r="AC47" s="59">
        <f t="shared" si="49"/>
        <v>100</v>
      </c>
      <c r="AD47" s="59">
        <f t="shared" si="50"/>
        <v>110</v>
      </c>
      <c r="AE47" s="60">
        <f t="shared" si="51"/>
        <v>140</v>
      </c>
      <c r="AF47" s="60">
        <f t="shared" si="52"/>
        <v>150</v>
      </c>
      <c r="AG47" s="60">
        <f t="shared" si="53"/>
        <v>180</v>
      </c>
      <c r="AH47" s="60">
        <f t="shared" si="54"/>
        <v>200</v>
      </c>
      <c r="AI47" s="61">
        <f t="shared" si="55"/>
        <v>240</v>
      </c>
    </row>
    <row r="48" spans="1:35" ht="15" customHeight="1" x14ac:dyDescent="0.25">
      <c r="A48" s="144"/>
      <c r="B48" s="147"/>
      <c r="C48" s="150"/>
      <c r="D48" s="3">
        <v>60</v>
      </c>
      <c r="E48" s="3">
        <v>0.26</v>
      </c>
      <c r="F48" s="13" t="s">
        <v>90</v>
      </c>
      <c r="G48" s="58">
        <v>17</v>
      </c>
      <c r="H48" s="55">
        <f t="shared" si="28"/>
        <v>25</v>
      </c>
      <c r="I48" s="55">
        <f t="shared" si="29"/>
        <v>33.333333333333336</v>
      </c>
      <c r="J48" s="55">
        <f t="shared" si="30"/>
        <v>50</v>
      </c>
      <c r="K48" s="55">
        <f t="shared" si="31"/>
        <v>58.333333333333336</v>
      </c>
      <c r="L48" s="55">
        <f t="shared" si="32"/>
        <v>83.333333333333329</v>
      </c>
      <c r="M48" s="55">
        <f t="shared" si="33"/>
        <v>91.666666666666671</v>
      </c>
      <c r="N48" s="63">
        <f t="shared" si="34"/>
        <v>16.666666666666668</v>
      </c>
      <c r="O48" s="55">
        <f t="shared" si="35"/>
        <v>16.666666666666668</v>
      </c>
      <c r="P48" s="59">
        <f t="shared" si="36"/>
        <v>20</v>
      </c>
      <c r="Q48" s="59">
        <f t="shared" si="37"/>
        <v>25</v>
      </c>
      <c r="R48" s="59">
        <f t="shared" si="38"/>
        <v>45</v>
      </c>
      <c r="S48" s="59">
        <f t="shared" si="39"/>
        <v>71.666666666666671</v>
      </c>
      <c r="T48" s="59">
        <f t="shared" si="40"/>
        <v>16.666666666666668</v>
      </c>
      <c r="U48" s="59">
        <f t="shared" si="41"/>
        <v>16.666666666666668</v>
      </c>
      <c r="V48" s="59">
        <f t="shared" si="42"/>
        <v>18.333333333333332</v>
      </c>
      <c r="W48" s="59">
        <f t="shared" si="43"/>
        <v>16.666666666666668</v>
      </c>
      <c r="X48" s="59">
        <f t="shared" si="44"/>
        <v>21.666666666666668</v>
      </c>
      <c r="Y48" s="59">
        <f t="shared" si="45"/>
        <v>28.333333333333332</v>
      </c>
      <c r="Z48" s="59">
        <f t="shared" si="46"/>
        <v>36.666666666666664</v>
      </c>
      <c r="AA48" s="59">
        <f t="shared" si="47"/>
        <v>50</v>
      </c>
      <c r="AB48" s="59">
        <f t="shared" si="48"/>
        <v>75</v>
      </c>
      <c r="AC48" s="59">
        <f t="shared" si="49"/>
        <v>83.333333333333329</v>
      </c>
      <c r="AD48" s="59">
        <f t="shared" si="50"/>
        <v>91.666666666666671</v>
      </c>
      <c r="AE48" s="60">
        <f t="shared" si="51"/>
        <v>116.66666666666667</v>
      </c>
      <c r="AF48" s="60">
        <f t="shared" si="52"/>
        <v>125</v>
      </c>
      <c r="AG48" s="60">
        <f t="shared" si="53"/>
        <v>150</v>
      </c>
      <c r="AH48" s="60">
        <f t="shared" si="54"/>
        <v>166.66666666666666</v>
      </c>
      <c r="AI48" s="61">
        <f t="shared" si="55"/>
        <v>200</v>
      </c>
    </row>
    <row r="49" spans="1:35" ht="15" customHeight="1" x14ac:dyDescent="0.25">
      <c r="A49" s="144"/>
      <c r="B49" s="147"/>
      <c r="C49" s="150"/>
      <c r="D49" s="3">
        <v>70</v>
      </c>
      <c r="E49" s="3">
        <v>0.3</v>
      </c>
      <c r="F49" s="13" t="s">
        <v>90</v>
      </c>
      <c r="G49" s="58">
        <v>14</v>
      </c>
      <c r="H49" s="55">
        <f t="shared" si="28"/>
        <v>21.428571428571427</v>
      </c>
      <c r="I49" s="55">
        <f t="shared" si="29"/>
        <v>28.571428571428573</v>
      </c>
      <c r="J49" s="55">
        <f t="shared" si="30"/>
        <v>42.857142857142854</v>
      </c>
      <c r="K49" s="55">
        <f t="shared" si="31"/>
        <v>50</v>
      </c>
      <c r="L49" s="55">
        <f t="shared" si="32"/>
        <v>71.428571428571431</v>
      </c>
      <c r="M49" s="55">
        <f t="shared" si="33"/>
        <v>78.571428571428569</v>
      </c>
      <c r="N49" s="63">
        <f t="shared" si="34"/>
        <v>14.285714285714286</v>
      </c>
      <c r="O49" s="55">
        <f t="shared" si="35"/>
        <v>14.285714285714286</v>
      </c>
      <c r="P49" s="59">
        <f t="shared" si="36"/>
        <v>17.142857142857142</v>
      </c>
      <c r="Q49" s="59">
        <f t="shared" si="37"/>
        <v>21.428571428571427</v>
      </c>
      <c r="R49" s="59">
        <f t="shared" si="38"/>
        <v>38.571428571428569</v>
      </c>
      <c r="S49" s="59">
        <f t="shared" si="39"/>
        <v>61.428571428571431</v>
      </c>
      <c r="T49" s="59">
        <f t="shared" si="40"/>
        <v>14.285714285714286</v>
      </c>
      <c r="U49" s="59">
        <f t="shared" si="41"/>
        <v>14.285714285714286</v>
      </c>
      <c r="V49" s="59">
        <f t="shared" si="42"/>
        <v>15.714285714285714</v>
      </c>
      <c r="W49" s="59">
        <f t="shared" si="43"/>
        <v>14.285714285714286</v>
      </c>
      <c r="X49" s="59">
        <f t="shared" si="44"/>
        <v>18.571428571428573</v>
      </c>
      <c r="Y49" s="59">
        <f t="shared" si="45"/>
        <v>24.285714285714285</v>
      </c>
      <c r="Z49" s="59">
        <f t="shared" si="46"/>
        <v>31.428571428571427</v>
      </c>
      <c r="AA49" s="59">
        <f t="shared" si="47"/>
        <v>42.857142857142854</v>
      </c>
      <c r="AB49" s="59">
        <f t="shared" si="48"/>
        <v>64.285714285714292</v>
      </c>
      <c r="AC49" s="59">
        <f t="shared" si="49"/>
        <v>71.428571428571431</v>
      </c>
      <c r="AD49" s="59">
        <f t="shared" si="50"/>
        <v>78.571428571428569</v>
      </c>
      <c r="AE49" s="60">
        <f t="shared" si="51"/>
        <v>100</v>
      </c>
      <c r="AF49" s="60">
        <f t="shared" si="52"/>
        <v>107.14285714285714</v>
      </c>
      <c r="AG49" s="60">
        <f t="shared" si="53"/>
        <v>128.57142857142858</v>
      </c>
      <c r="AH49" s="60">
        <f t="shared" si="54"/>
        <v>142.85714285714286</v>
      </c>
      <c r="AI49" s="61">
        <f t="shared" si="55"/>
        <v>171.42857142857142</v>
      </c>
    </row>
    <row r="50" spans="1:35" ht="15" customHeight="1" x14ac:dyDescent="0.25">
      <c r="A50" s="144"/>
      <c r="B50" s="147"/>
      <c r="C50" s="150"/>
      <c r="D50" s="3">
        <v>80</v>
      </c>
      <c r="E50" s="3">
        <v>0.35</v>
      </c>
      <c r="F50" s="13" t="s">
        <v>90</v>
      </c>
      <c r="G50" s="58">
        <v>13</v>
      </c>
      <c r="H50" s="55">
        <f t="shared" si="28"/>
        <v>18.75</v>
      </c>
      <c r="I50" s="55">
        <f t="shared" si="29"/>
        <v>25</v>
      </c>
      <c r="J50" s="55">
        <f t="shared" si="30"/>
        <v>37.5</v>
      </c>
      <c r="K50" s="55">
        <f t="shared" si="31"/>
        <v>43.75</v>
      </c>
      <c r="L50" s="55">
        <f t="shared" si="32"/>
        <v>62.5</v>
      </c>
      <c r="M50" s="55">
        <f t="shared" si="33"/>
        <v>68.75</v>
      </c>
      <c r="N50" s="63">
        <f t="shared" si="34"/>
        <v>12.5</v>
      </c>
      <c r="O50" s="55">
        <f t="shared" si="35"/>
        <v>12.5</v>
      </c>
      <c r="P50" s="59">
        <f t="shared" si="36"/>
        <v>15</v>
      </c>
      <c r="Q50" s="59">
        <f t="shared" si="37"/>
        <v>18.75</v>
      </c>
      <c r="R50" s="59">
        <f t="shared" si="38"/>
        <v>33.75</v>
      </c>
      <c r="S50" s="59">
        <f t="shared" si="39"/>
        <v>53.75</v>
      </c>
      <c r="T50" s="59">
        <f t="shared" si="40"/>
        <v>12.5</v>
      </c>
      <c r="U50" s="59">
        <f t="shared" si="41"/>
        <v>12.5</v>
      </c>
      <c r="V50" s="59">
        <f t="shared" si="42"/>
        <v>13.75</v>
      </c>
      <c r="W50" s="59">
        <f t="shared" si="43"/>
        <v>12.5</v>
      </c>
      <c r="X50" s="59">
        <f t="shared" si="44"/>
        <v>16.25</v>
      </c>
      <c r="Y50" s="59">
        <f t="shared" si="45"/>
        <v>21.25</v>
      </c>
      <c r="Z50" s="59">
        <f t="shared" si="46"/>
        <v>27.5</v>
      </c>
      <c r="AA50" s="59">
        <f t="shared" si="47"/>
        <v>37.5</v>
      </c>
      <c r="AB50" s="59">
        <f t="shared" si="48"/>
        <v>56.25</v>
      </c>
      <c r="AC50" s="59">
        <f t="shared" si="49"/>
        <v>62.5</v>
      </c>
      <c r="AD50" s="59">
        <f t="shared" si="50"/>
        <v>68.75</v>
      </c>
      <c r="AE50" s="60">
        <f t="shared" si="51"/>
        <v>87.5</v>
      </c>
      <c r="AF50" s="60">
        <f t="shared" si="52"/>
        <v>93.75</v>
      </c>
      <c r="AG50" s="60">
        <f t="shared" si="53"/>
        <v>112.5</v>
      </c>
      <c r="AH50" s="60">
        <f t="shared" si="54"/>
        <v>125</v>
      </c>
      <c r="AI50" s="61">
        <f t="shared" si="55"/>
        <v>150</v>
      </c>
    </row>
    <row r="51" spans="1:35" ht="15" customHeight="1" x14ac:dyDescent="0.25">
      <c r="A51" s="144"/>
      <c r="B51" s="147"/>
      <c r="C51" s="150"/>
      <c r="D51" s="3">
        <v>90</v>
      </c>
      <c r="E51" s="3">
        <v>0.39</v>
      </c>
      <c r="F51" s="13" t="s">
        <v>90</v>
      </c>
      <c r="G51" s="58">
        <v>11</v>
      </c>
      <c r="H51" s="55">
        <f t="shared" si="28"/>
        <v>16.666666666666668</v>
      </c>
      <c r="I51" s="55">
        <f t="shared" si="29"/>
        <v>22.222222222222221</v>
      </c>
      <c r="J51" s="55">
        <f t="shared" si="30"/>
        <v>33.333333333333336</v>
      </c>
      <c r="K51" s="55">
        <f t="shared" si="31"/>
        <v>38.888888888888886</v>
      </c>
      <c r="L51" s="55">
        <f t="shared" si="32"/>
        <v>55.555555555555557</v>
      </c>
      <c r="M51" s="55">
        <f t="shared" si="33"/>
        <v>61.111111111111114</v>
      </c>
      <c r="N51" s="63">
        <f t="shared" si="34"/>
        <v>11.111111111111111</v>
      </c>
      <c r="O51" s="55">
        <f t="shared" si="35"/>
        <v>11.111111111111111</v>
      </c>
      <c r="P51" s="59">
        <f t="shared" si="36"/>
        <v>13.333333333333334</v>
      </c>
      <c r="Q51" s="59">
        <f t="shared" si="37"/>
        <v>16.666666666666668</v>
      </c>
      <c r="R51" s="59">
        <f t="shared" si="38"/>
        <v>30</v>
      </c>
      <c r="S51" s="59">
        <f t="shared" si="39"/>
        <v>47.777777777777779</v>
      </c>
      <c r="T51" s="59">
        <f t="shared" si="40"/>
        <v>11.111111111111111</v>
      </c>
      <c r="U51" s="59">
        <f t="shared" si="41"/>
        <v>11.111111111111111</v>
      </c>
      <c r="V51" s="59">
        <f t="shared" si="42"/>
        <v>12.222222222222221</v>
      </c>
      <c r="W51" s="59">
        <f t="shared" si="43"/>
        <v>11.111111111111111</v>
      </c>
      <c r="X51" s="59">
        <f t="shared" si="44"/>
        <v>14.444444444444445</v>
      </c>
      <c r="Y51" s="59">
        <f t="shared" si="45"/>
        <v>18.888888888888889</v>
      </c>
      <c r="Z51" s="59">
        <f t="shared" si="46"/>
        <v>24.444444444444443</v>
      </c>
      <c r="AA51" s="59">
        <f t="shared" si="47"/>
        <v>33.333333333333336</v>
      </c>
      <c r="AB51" s="59">
        <f t="shared" si="48"/>
        <v>50</v>
      </c>
      <c r="AC51" s="59">
        <f t="shared" si="49"/>
        <v>55.555555555555557</v>
      </c>
      <c r="AD51" s="59">
        <f t="shared" si="50"/>
        <v>61.111111111111114</v>
      </c>
      <c r="AE51" s="60">
        <f t="shared" si="51"/>
        <v>77.777777777777771</v>
      </c>
      <c r="AF51" s="60">
        <f t="shared" si="52"/>
        <v>83.333333333333329</v>
      </c>
      <c r="AG51" s="60">
        <f t="shared" si="53"/>
        <v>100</v>
      </c>
      <c r="AH51" s="60">
        <f t="shared" si="54"/>
        <v>111.11111111111111</v>
      </c>
      <c r="AI51" s="61">
        <f t="shared" si="55"/>
        <v>133.33333333333334</v>
      </c>
    </row>
    <row r="52" spans="1:35" x14ac:dyDescent="0.25">
      <c r="A52" s="144"/>
      <c r="B52" s="147"/>
      <c r="C52" s="150"/>
      <c r="D52" s="3">
        <v>100</v>
      </c>
      <c r="E52" s="3">
        <v>0.44</v>
      </c>
      <c r="F52" s="13" t="s">
        <v>90</v>
      </c>
      <c r="G52" s="58">
        <v>10</v>
      </c>
      <c r="H52" s="55">
        <f t="shared" si="28"/>
        <v>15</v>
      </c>
      <c r="I52" s="55">
        <f t="shared" si="29"/>
        <v>20</v>
      </c>
      <c r="J52" s="55">
        <f t="shared" si="30"/>
        <v>30</v>
      </c>
      <c r="K52" s="55">
        <f t="shared" si="31"/>
        <v>35</v>
      </c>
      <c r="L52" s="55">
        <f t="shared" si="32"/>
        <v>50</v>
      </c>
      <c r="M52" s="55">
        <f t="shared" si="33"/>
        <v>55</v>
      </c>
      <c r="N52" s="63">
        <f t="shared" si="34"/>
        <v>10</v>
      </c>
      <c r="O52" s="55">
        <f t="shared" si="35"/>
        <v>10</v>
      </c>
      <c r="P52" s="59">
        <f t="shared" si="36"/>
        <v>12</v>
      </c>
      <c r="Q52" s="59">
        <f t="shared" si="37"/>
        <v>15</v>
      </c>
      <c r="R52" s="59">
        <f t="shared" si="38"/>
        <v>27</v>
      </c>
      <c r="S52" s="59">
        <f t="shared" si="39"/>
        <v>43</v>
      </c>
      <c r="T52" s="59">
        <f t="shared" si="40"/>
        <v>10</v>
      </c>
      <c r="U52" s="59">
        <f t="shared" si="41"/>
        <v>10</v>
      </c>
      <c r="V52" s="59">
        <f t="shared" si="42"/>
        <v>11</v>
      </c>
      <c r="W52" s="59">
        <f t="shared" si="43"/>
        <v>10</v>
      </c>
      <c r="X52" s="59">
        <f t="shared" si="44"/>
        <v>13</v>
      </c>
      <c r="Y52" s="59">
        <f t="shared" si="45"/>
        <v>17</v>
      </c>
      <c r="Z52" s="59">
        <f t="shared" si="46"/>
        <v>22</v>
      </c>
      <c r="AA52" s="59">
        <f t="shared" si="47"/>
        <v>30</v>
      </c>
      <c r="AB52" s="59">
        <f t="shared" si="48"/>
        <v>45</v>
      </c>
      <c r="AC52" s="59">
        <f t="shared" si="49"/>
        <v>50</v>
      </c>
      <c r="AD52" s="59">
        <f t="shared" si="50"/>
        <v>55</v>
      </c>
      <c r="AE52" s="60">
        <f t="shared" si="51"/>
        <v>70</v>
      </c>
      <c r="AF52" s="60">
        <f t="shared" si="52"/>
        <v>75</v>
      </c>
      <c r="AG52" s="60">
        <f t="shared" si="53"/>
        <v>90</v>
      </c>
      <c r="AH52" s="60">
        <f t="shared" si="54"/>
        <v>100</v>
      </c>
      <c r="AI52" s="61">
        <f t="shared" si="55"/>
        <v>120</v>
      </c>
    </row>
    <row r="53" spans="1:35" x14ac:dyDescent="0.25">
      <c r="A53" s="144"/>
      <c r="B53" s="147"/>
      <c r="C53" s="150"/>
      <c r="D53" s="3">
        <v>150</v>
      </c>
      <c r="E53" s="3">
        <v>0.65</v>
      </c>
      <c r="F53" s="13" t="s">
        <v>90</v>
      </c>
      <c r="G53" s="58">
        <v>7</v>
      </c>
      <c r="H53" s="55">
        <f t="shared" si="28"/>
        <v>10</v>
      </c>
      <c r="I53" s="55">
        <f t="shared" si="29"/>
        <v>13.333333333333334</v>
      </c>
      <c r="J53" s="55">
        <f t="shared" si="30"/>
        <v>20</v>
      </c>
      <c r="K53" s="55">
        <f t="shared" si="31"/>
        <v>23.333333333333332</v>
      </c>
      <c r="L53" s="55">
        <f t="shared" si="32"/>
        <v>33.333333333333336</v>
      </c>
      <c r="M53" s="55">
        <f t="shared" si="33"/>
        <v>36.666666666666664</v>
      </c>
      <c r="N53" s="63">
        <f t="shared" si="34"/>
        <v>6.666666666666667</v>
      </c>
      <c r="O53" s="55">
        <f t="shared" si="35"/>
        <v>6.666666666666667</v>
      </c>
      <c r="P53" s="59">
        <f t="shared" si="36"/>
        <v>8</v>
      </c>
      <c r="Q53" s="59">
        <f t="shared" si="37"/>
        <v>10</v>
      </c>
      <c r="R53" s="59">
        <f t="shared" si="38"/>
        <v>18</v>
      </c>
      <c r="S53" s="59">
        <f t="shared" si="39"/>
        <v>28.666666666666668</v>
      </c>
      <c r="T53" s="59">
        <f t="shared" si="40"/>
        <v>6.666666666666667</v>
      </c>
      <c r="U53" s="59">
        <f t="shared" si="41"/>
        <v>6.666666666666667</v>
      </c>
      <c r="V53" s="59">
        <f t="shared" si="42"/>
        <v>7.333333333333333</v>
      </c>
      <c r="W53" s="59">
        <f t="shared" si="43"/>
        <v>6.666666666666667</v>
      </c>
      <c r="X53" s="59">
        <f t="shared" si="44"/>
        <v>8.6666666666666661</v>
      </c>
      <c r="Y53" s="59">
        <f t="shared" si="45"/>
        <v>11.333333333333334</v>
      </c>
      <c r="Z53" s="59">
        <f t="shared" si="46"/>
        <v>14.666666666666666</v>
      </c>
      <c r="AA53" s="59">
        <f t="shared" si="47"/>
        <v>20</v>
      </c>
      <c r="AB53" s="59">
        <f t="shared" si="48"/>
        <v>30</v>
      </c>
      <c r="AC53" s="59">
        <f t="shared" si="49"/>
        <v>33.333333333333336</v>
      </c>
      <c r="AD53" s="59">
        <f t="shared" si="50"/>
        <v>36.666666666666664</v>
      </c>
      <c r="AE53" s="60">
        <f t="shared" si="51"/>
        <v>46.666666666666664</v>
      </c>
      <c r="AF53" s="60">
        <f t="shared" si="52"/>
        <v>50</v>
      </c>
      <c r="AG53" s="60">
        <f t="shared" si="53"/>
        <v>60</v>
      </c>
      <c r="AH53" s="60">
        <f t="shared" si="54"/>
        <v>66.666666666666671</v>
      </c>
      <c r="AI53" s="61">
        <f t="shared" si="55"/>
        <v>80</v>
      </c>
    </row>
    <row r="54" spans="1:35" x14ac:dyDescent="0.25">
      <c r="A54" s="144"/>
      <c r="B54" s="147"/>
      <c r="C54" s="150"/>
      <c r="D54" s="3">
        <v>200</v>
      </c>
      <c r="E54" s="3">
        <v>0.87</v>
      </c>
      <c r="F54" s="13" t="s">
        <v>90</v>
      </c>
      <c r="G54" s="58">
        <v>5</v>
      </c>
      <c r="H54" s="55">
        <f t="shared" si="28"/>
        <v>7.5</v>
      </c>
      <c r="I54" s="55">
        <f t="shared" si="29"/>
        <v>10</v>
      </c>
      <c r="J54" s="55">
        <f t="shared" si="30"/>
        <v>15</v>
      </c>
      <c r="K54" s="55">
        <f t="shared" si="31"/>
        <v>17.5</v>
      </c>
      <c r="L54" s="55">
        <f t="shared" si="32"/>
        <v>25</v>
      </c>
      <c r="M54" s="55">
        <f t="shared" si="33"/>
        <v>27.5</v>
      </c>
      <c r="N54" s="63">
        <f t="shared" si="34"/>
        <v>5</v>
      </c>
      <c r="O54" s="55">
        <f t="shared" si="35"/>
        <v>5</v>
      </c>
      <c r="P54" s="59">
        <f t="shared" si="36"/>
        <v>6</v>
      </c>
      <c r="Q54" s="59">
        <f t="shared" si="37"/>
        <v>7.5</v>
      </c>
      <c r="R54" s="59">
        <f t="shared" si="38"/>
        <v>13.5</v>
      </c>
      <c r="S54" s="59">
        <f t="shared" si="39"/>
        <v>21.5</v>
      </c>
      <c r="T54" s="59">
        <f t="shared" si="40"/>
        <v>5</v>
      </c>
      <c r="U54" s="59">
        <f t="shared" si="41"/>
        <v>5</v>
      </c>
      <c r="V54" s="59">
        <f t="shared" si="42"/>
        <v>5.5</v>
      </c>
      <c r="W54" s="59">
        <f t="shared" si="43"/>
        <v>5</v>
      </c>
      <c r="X54" s="59">
        <f t="shared" si="44"/>
        <v>6.5</v>
      </c>
      <c r="Y54" s="59">
        <f t="shared" si="45"/>
        <v>8.5</v>
      </c>
      <c r="Z54" s="59">
        <f t="shared" si="46"/>
        <v>11</v>
      </c>
      <c r="AA54" s="59">
        <f t="shared" si="47"/>
        <v>15</v>
      </c>
      <c r="AB54" s="59">
        <f t="shared" si="48"/>
        <v>22.5</v>
      </c>
      <c r="AC54" s="59">
        <f t="shared" si="49"/>
        <v>25</v>
      </c>
      <c r="AD54" s="59">
        <f t="shared" si="50"/>
        <v>27.5</v>
      </c>
      <c r="AE54" s="60">
        <f t="shared" si="51"/>
        <v>35</v>
      </c>
      <c r="AF54" s="60">
        <f t="shared" si="52"/>
        <v>37.5</v>
      </c>
      <c r="AG54" s="60">
        <f t="shared" si="53"/>
        <v>45</v>
      </c>
      <c r="AH54" s="60">
        <f t="shared" si="54"/>
        <v>50</v>
      </c>
      <c r="AI54" s="61">
        <f t="shared" si="55"/>
        <v>60</v>
      </c>
    </row>
    <row r="55" spans="1:35" x14ac:dyDescent="0.25">
      <c r="A55" s="144"/>
      <c r="B55" s="147"/>
      <c r="C55" s="150"/>
      <c r="D55" s="3">
        <v>300</v>
      </c>
      <c r="E55" s="3">
        <v>1.3</v>
      </c>
      <c r="F55" s="13" t="s">
        <v>90</v>
      </c>
      <c r="G55" s="58">
        <v>3</v>
      </c>
      <c r="H55" s="55">
        <f t="shared" si="28"/>
        <v>5</v>
      </c>
      <c r="I55" s="55">
        <f t="shared" si="29"/>
        <v>6.666666666666667</v>
      </c>
      <c r="J55" s="55">
        <f t="shared" si="30"/>
        <v>10</v>
      </c>
      <c r="K55" s="55">
        <f t="shared" si="31"/>
        <v>11.666666666666666</v>
      </c>
      <c r="L55" s="55">
        <f t="shared" si="32"/>
        <v>16.666666666666668</v>
      </c>
      <c r="M55" s="55">
        <f t="shared" si="33"/>
        <v>18.333333333333332</v>
      </c>
      <c r="N55" s="63">
        <f t="shared" si="34"/>
        <v>3.3333333333333335</v>
      </c>
      <c r="O55" s="55">
        <f t="shared" si="35"/>
        <v>3.3333333333333335</v>
      </c>
      <c r="P55" s="59">
        <f t="shared" si="36"/>
        <v>4</v>
      </c>
      <c r="Q55" s="59">
        <f t="shared" si="37"/>
        <v>5</v>
      </c>
      <c r="R55" s="59">
        <f t="shared" si="38"/>
        <v>9</v>
      </c>
      <c r="S55" s="59">
        <f t="shared" si="39"/>
        <v>14.333333333333334</v>
      </c>
      <c r="T55" s="59">
        <f t="shared" si="40"/>
        <v>3.3333333333333335</v>
      </c>
      <c r="U55" s="59">
        <f t="shared" si="41"/>
        <v>3.3333333333333335</v>
      </c>
      <c r="V55" s="59">
        <f t="shared" si="42"/>
        <v>3.6666666666666665</v>
      </c>
      <c r="W55" s="59">
        <f t="shared" si="43"/>
        <v>3.3333333333333335</v>
      </c>
      <c r="X55" s="59">
        <f t="shared" si="44"/>
        <v>4.333333333333333</v>
      </c>
      <c r="Y55" s="59">
        <f t="shared" si="45"/>
        <v>5.666666666666667</v>
      </c>
      <c r="Z55" s="59">
        <f t="shared" si="46"/>
        <v>7.333333333333333</v>
      </c>
      <c r="AA55" s="59">
        <f t="shared" si="47"/>
        <v>10</v>
      </c>
      <c r="AB55" s="59">
        <f t="shared" si="48"/>
        <v>15</v>
      </c>
      <c r="AC55" s="59">
        <f t="shared" si="49"/>
        <v>16.666666666666668</v>
      </c>
      <c r="AD55" s="59">
        <f t="shared" si="50"/>
        <v>18.333333333333332</v>
      </c>
      <c r="AE55" s="60">
        <f t="shared" si="51"/>
        <v>23.333333333333332</v>
      </c>
      <c r="AF55" s="60">
        <f t="shared" si="52"/>
        <v>25</v>
      </c>
      <c r="AG55" s="60">
        <f t="shared" si="53"/>
        <v>30</v>
      </c>
      <c r="AH55" s="60">
        <f t="shared" si="54"/>
        <v>33.333333333333336</v>
      </c>
      <c r="AI55" s="61">
        <f t="shared" si="55"/>
        <v>40</v>
      </c>
    </row>
    <row r="56" spans="1:35" ht="15.75" thickBot="1" x14ac:dyDescent="0.3">
      <c r="A56" s="152"/>
      <c r="B56" s="165"/>
      <c r="C56" s="166"/>
      <c r="D56" s="32">
        <v>400</v>
      </c>
      <c r="E56" s="32">
        <v>1.74</v>
      </c>
      <c r="F56" s="33" t="s">
        <v>90</v>
      </c>
      <c r="G56" s="58">
        <v>3</v>
      </c>
      <c r="H56" s="69">
        <f t="shared" si="28"/>
        <v>3.75</v>
      </c>
      <c r="I56" s="69">
        <f t="shared" si="29"/>
        <v>5</v>
      </c>
      <c r="J56" s="69">
        <f t="shared" si="30"/>
        <v>7.5</v>
      </c>
      <c r="K56" s="69">
        <f t="shared" si="31"/>
        <v>8.75</v>
      </c>
      <c r="L56" s="69">
        <f t="shared" si="32"/>
        <v>12.5</v>
      </c>
      <c r="M56" s="55">
        <f t="shared" si="33"/>
        <v>13.75</v>
      </c>
      <c r="N56" s="75">
        <f t="shared" si="34"/>
        <v>2.5</v>
      </c>
      <c r="O56" s="69">
        <f t="shared" si="35"/>
        <v>2.5</v>
      </c>
      <c r="P56" s="70">
        <f t="shared" si="36"/>
        <v>3</v>
      </c>
      <c r="Q56" s="70">
        <f t="shared" si="37"/>
        <v>3.75</v>
      </c>
      <c r="R56" s="70">
        <f t="shared" si="38"/>
        <v>6.75</v>
      </c>
      <c r="S56" s="70">
        <f t="shared" si="39"/>
        <v>10.75</v>
      </c>
      <c r="T56" s="70">
        <f t="shared" si="40"/>
        <v>2.5</v>
      </c>
      <c r="U56" s="70">
        <f t="shared" si="41"/>
        <v>2.5</v>
      </c>
      <c r="V56" s="59">
        <f t="shared" si="42"/>
        <v>2.75</v>
      </c>
      <c r="W56" s="70">
        <f t="shared" si="43"/>
        <v>2.5</v>
      </c>
      <c r="X56" s="70">
        <f t="shared" si="44"/>
        <v>3.25</v>
      </c>
      <c r="Y56" s="70">
        <f t="shared" si="45"/>
        <v>4.25</v>
      </c>
      <c r="Z56" s="70">
        <f t="shared" si="46"/>
        <v>5.5</v>
      </c>
      <c r="AA56" s="70">
        <f t="shared" si="47"/>
        <v>7.5</v>
      </c>
      <c r="AB56" s="70">
        <f t="shared" si="48"/>
        <v>11.25</v>
      </c>
      <c r="AC56" s="59">
        <f t="shared" si="49"/>
        <v>12.5</v>
      </c>
      <c r="AD56" s="70">
        <f t="shared" si="50"/>
        <v>13.75</v>
      </c>
      <c r="AE56" s="82">
        <f t="shared" si="51"/>
        <v>17.5</v>
      </c>
      <c r="AF56" s="60">
        <f t="shared" si="52"/>
        <v>18.75</v>
      </c>
      <c r="AG56" s="82">
        <f t="shared" si="53"/>
        <v>22.5</v>
      </c>
      <c r="AH56" s="82">
        <f t="shared" si="54"/>
        <v>25</v>
      </c>
      <c r="AI56" s="83">
        <f t="shared" si="55"/>
        <v>30</v>
      </c>
    </row>
    <row r="57" spans="1:35" ht="15.75" thickBot="1" x14ac:dyDescent="0.3">
      <c r="A57" s="84"/>
      <c r="B57" s="85"/>
      <c r="C57" s="85"/>
      <c r="D57" s="7"/>
      <c r="E57" s="7"/>
      <c r="F57" s="93"/>
      <c r="G57" s="93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5"/>
    </row>
    <row r="58" spans="1:35" x14ac:dyDescent="0.25">
      <c r="A58" s="143" t="s">
        <v>65</v>
      </c>
      <c r="B58" s="146" t="s">
        <v>91</v>
      </c>
      <c r="C58" s="149" t="s">
        <v>66</v>
      </c>
      <c r="D58" s="11">
        <v>3</v>
      </c>
      <c r="E58" s="17">
        <v>0.04</v>
      </c>
      <c r="F58" s="12" t="s">
        <v>90</v>
      </c>
      <c r="G58" s="58">
        <v>133</v>
      </c>
      <c r="H58" s="55">
        <f>500/D58</f>
        <v>166.66666666666666</v>
      </c>
      <c r="I58" s="55">
        <f>750/D58</f>
        <v>250</v>
      </c>
      <c r="J58" s="55">
        <f>1000/D58</f>
        <v>333.33333333333331</v>
      </c>
      <c r="K58" s="55">
        <f>1650/D58</f>
        <v>550</v>
      </c>
      <c r="L58" s="55">
        <f>2100/D58</f>
        <v>700</v>
      </c>
      <c r="M58" s="55">
        <f>2250/D58</f>
        <v>750</v>
      </c>
      <c r="N58" s="72">
        <f>400/D58</f>
        <v>133.33333333333334</v>
      </c>
      <c r="O58" s="55">
        <f>450/D58</f>
        <v>150</v>
      </c>
      <c r="P58" s="59">
        <f t="shared" ref="P58:P80" si="56">600/D58</f>
        <v>200</v>
      </c>
      <c r="Q58" s="59">
        <f t="shared" ref="Q58:Q80" si="57">750/D58</f>
        <v>250</v>
      </c>
      <c r="R58" s="59">
        <f>1650/D58</f>
        <v>550</v>
      </c>
      <c r="S58" s="59">
        <f>2100/D58</f>
        <v>700</v>
      </c>
      <c r="T58" s="59">
        <f>500/D58</f>
        <v>166.66666666666666</v>
      </c>
      <c r="U58" s="59">
        <f>500/D58</f>
        <v>166.66666666666666</v>
      </c>
      <c r="V58" s="59">
        <f>550/D58</f>
        <v>183.33333333333334</v>
      </c>
      <c r="W58" s="59">
        <f>400/D58</f>
        <v>133.33333333333334</v>
      </c>
      <c r="X58" s="59">
        <f>500/D58</f>
        <v>166.66666666666666</v>
      </c>
      <c r="Y58" s="59">
        <f>650/D58</f>
        <v>216.66666666666666</v>
      </c>
      <c r="Z58" s="59">
        <f>750/D58</f>
        <v>250</v>
      </c>
      <c r="AA58" s="59">
        <f>1650/D58</f>
        <v>550</v>
      </c>
      <c r="AB58" s="59">
        <f>2100/D58</f>
        <v>700</v>
      </c>
      <c r="AC58" s="59">
        <f>2250/D58</f>
        <v>750</v>
      </c>
      <c r="AD58" s="59">
        <f>3000/D58</f>
        <v>1000</v>
      </c>
      <c r="AE58" s="60">
        <f>4000/D58</f>
        <v>1333.3333333333333</v>
      </c>
      <c r="AF58" s="60">
        <f>4100/D58</f>
        <v>1366.6666666666667</v>
      </c>
      <c r="AG58" s="60">
        <f>4250/D58</f>
        <v>1416.6666666666667</v>
      </c>
      <c r="AH58" s="60">
        <f>4500/D58</f>
        <v>1500</v>
      </c>
      <c r="AI58" s="61">
        <f>4750/D58</f>
        <v>1583.3333333333333</v>
      </c>
    </row>
    <row r="59" spans="1:35" ht="15" customHeight="1" x14ac:dyDescent="0.25">
      <c r="A59" s="144"/>
      <c r="B59" s="147"/>
      <c r="C59" s="150"/>
      <c r="D59" s="3">
        <v>5</v>
      </c>
      <c r="E59" s="3">
        <v>0.06</v>
      </c>
      <c r="F59" s="13" t="s">
        <v>90</v>
      </c>
      <c r="G59" s="58">
        <v>80</v>
      </c>
      <c r="H59" s="55">
        <f t="shared" ref="H59:H86" si="58">500/D59</f>
        <v>100</v>
      </c>
      <c r="I59" s="55">
        <f t="shared" ref="I59:I86" si="59">750/D59</f>
        <v>150</v>
      </c>
      <c r="J59" s="55">
        <f t="shared" ref="J59:J86" si="60">1000/D59</f>
        <v>200</v>
      </c>
      <c r="K59" s="55">
        <f t="shared" ref="K59:K86" si="61">1650/D59</f>
        <v>330</v>
      </c>
      <c r="L59" s="55">
        <f t="shared" ref="L59:L86" si="62">2100/D59</f>
        <v>420</v>
      </c>
      <c r="M59" s="55">
        <f t="shared" ref="M59:M86" si="63">2250/D59</f>
        <v>450</v>
      </c>
      <c r="N59" s="63">
        <f t="shared" ref="N59:N86" si="64">400/D59</f>
        <v>80</v>
      </c>
      <c r="O59" s="55">
        <f t="shared" ref="O59:O86" si="65">450/D59</f>
        <v>90</v>
      </c>
      <c r="P59" s="59">
        <f t="shared" si="56"/>
        <v>120</v>
      </c>
      <c r="Q59" s="59">
        <f t="shared" si="57"/>
        <v>150</v>
      </c>
      <c r="R59" s="59">
        <f t="shared" ref="R59:R86" si="66">1650/D59</f>
        <v>330</v>
      </c>
      <c r="S59" s="59">
        <f t="shared" ref="S59:S86" si="67">2100/D59</f>
        <v>420</v>
      </c>
      <c r="T59" s="59">
        <f t="shared" ref="T59:T86" si="68">500/D59</f>
        <v>100</v>
      </c>
      <c r="U59" s="59">
        <f t="shared" ref="U59:U86" si="69">500/D59</f>
        <v>100</v>
      </c>
      <c r="V59" s="59">
        <f t="shared" ref="V59:V86" si="70">550/D59</f>
        <v>110</v>
      </c>
      <c r="W59" s="59">
        <f t="shared" ref="W59:W86" si="71">400/D59</f>
        <v>80</v>
      </c>
      <c r="X59" s="59">
        <f t="shared" ref="X59:X86" si="72">500/D59</f>
        <v>100</v>
      </c>
      <c r="Y59" s="59">
        <f t="shared" ref="Y59:Y86" si="73">650/D59</f>
        <v>130</v>
      </c>
      <c r="Z59" s="59">
        <f t="shared" ref="Z59:Z86" si="74">750/D59</f>
        <v>150</v>
      </c>
      <c r="AA59" s="59">
        <f t="shared" ref="AA59:AA86" si="75">1650/D59</f>
        <v>330</v>
      </c>
      <c r="AB59" s="59">
        <f t="shared" ref="AB59:AB86" si="76">2100/D59</f>
        <v>420</v>
      </c>
      <c r="AC59" s="59">
        <f t="shared" ref="AC59:AC86" si="77">2250/D59</f>
        <v>450</v>
      </c>
      <c r="AD59" s="59">
        <f t="shared" ref="AD59:AD86" si="78">3000/D59</f>
        <v>600</v>
      </c>
      <c r="AE59" s="60">
        <f t="shared" ref="AE59:AE86" si="79">4000/D59</f>
        <v>800</v>
      </c>
      <c r="AF59" s="60">
        <f t="shared" ref="AF59:AF86" si="80">4100/D59</f>
        <v>820</v>
      </c>
      <c r="AG59" s="60">
        <f t="shared" ref="AG59:AG86" si="81">4250/D59</f>
        <v>850</v>
      </c>
      <c r="AH59" s="60">
        <f t="shared" ref="AH59:AH86" si="82">4500/D59</f>
        <v>900</v>
      </c>
      <c r="AI59" s="61">
        <f t="shared" ref="AI59:AI86" si="83">4750/D59</f>
        <v>950</v>
      </c>
    </row>
    <row r="60" spans="1:35" x14ac:dyDescent="0.25">
      <c r="A60" s="144"/>
      <c r="B60" s="147"/>
      <c r="C60" s="150"/>
      <c r="D60" s="3">
        <v>6</v>
      </c>
      <c r="E60" s="3">
        <v>7.0000000000000007E-2</v>
      </c>
      <c r="F60" s="13" t="s">
        <v>90</v>
      </c>
      <c r="G60" s="58">
        <v>67</v>
      </c>
      <c r="H60" s="55">
        <f t="shared" si="58"/>
        <v>83.333333333333329</v>
      </c>
      <c r="I60" s="55">
        <f t="shared" si="59"/>
        <v>125</v>
      </c>
      <c r="J60" s="55">
        <f t="shared" si="60"/>
        <v>166.66666666666666</v>
      </c>
      <c r="K60" s="55">
        <f t="shared" si="61"/>
        <v>275</v>
      </c>
      <c r="L60" s="55">
        <f t="shared" si="62"/>
        <v>350</v>
      </c>
      <c r="M60" s="55">
        <f t="shared" si="63"/>
        <v>375</v>
      </c>
      <c r="N60" s="63">
        <f t="shared" si="64"/>
        <v>66.666666666666671</v>
      </c>
      <c r="O60" s="55">
        <f t="shared" si="65"/>
        <v>75</v>
      </c>
      <c r="P60" s="59">
        <f t="shared" si="56"/>
        <v>100</v>
      </c>
      <c r="Q60" s="59">
        <f t="shared" si="57"/>
        <v>125</v>
      </c>
      <c r="R60" s="59">
        <f t="shared" si="66"/>
        <v>275</v>
      </c>
      <c r="S60" s="59">
        <f t="shared" si="67"/>
        <v>350</v>
      </c>
      <c r="T60" s="59">
        <f t="shared" si="68"/>
        <v>83.333333333333329</v>
      </c>
      <c r="U60" s="59">
        <f t="shared" si="69"/>
        <v>83.333333333333329</v>
      </c>
      <c r="V60" s="59">
        <f t="shared" si="70"/>
        <v>91.666666666666671</v>
      </c>
      <c r="W60" s="59">
        <f t="shared" si="71"/>
        <v>66.666666666666671</v>
      </c>
      <c r="X60" s="59">
        <f t="shared" si="72"/>
        <v>83.333333333333329</v>
      </c>
      <c r="Y60" s="59">
        <f t="shared" si="73"/>
        <v>108.33333333333333</v>
      </c>
      <c r="Z60" s="59">
        <f t="shared" si="74"/>
        <v>125</v>
      </c>
      <c r="AA60" s="59">
        <f t="shared" si="75"/>
        <v>275</v>
      </c>
      <c r="AB60" s="59">
        <f t="shared" si="76"/>
        <v>350</v>
      </c>
      <c r="AC60" s="59">
        <f t="shared" si="77"/>
        <v>375</v>
      </c>
      <c r="AD60" s="59">
        <f t="shared" si="78"/>
        <v>500</v>
      </c>
      <c r="AE60" s="60">
        <f t="shared" si="79"/>
        <v>666.66666666666663</v>
      </c>
      <c r="AF60" s="60">
        <f t="shared" si="80"/>
        <v>683.33333333333337</v>
      </c>
      <c r="AG60" s="60">
        <f t="shared" si="81"/>
        <v>708.33333333333337</v>
      </c>
      <c r="AH60" s="60">
        <f t="shared" si="82"/>
        <v>750</v>
      </c>
      <c r="AI60" s="61">
        <f t="shared" si="83"/>
        <v>791.66666666666663</v>
      </c>
    </row>
    <row r="61" spans="1:35" x14ac:dyDescent="0.25">
      <c r="A61" s="144"/>
      <c r="B61" s="147"/>
      <c r="C61" s="150"/>
      <c r="D61" s="3">
        <v>7</v>
      </c>
      <c r="E61" s="3">
        <v>0.08</v>
      </c>
      <c r="F61" s="13" t="s">
        <v>90</v>
      </c>
      <c r="G61" s="58">
        <v>57</v>
      </c>
      <c r="H61" s="55">
        <f t="shared" si="58"/>
        <v>71.428571428571431</v>
      </c>
      <c r="I61" s="55">
        <f t="shared" si="59"/>
        <v>107.14285714285714</v>
      </c>
      <c r="J61" s="55">
        <f t="shared" si="60"/>
        <v>142.85714285714286</v>
      </c>
      <c r="K61" s="55">
        <f t="shared" si="61"/>
        <v>235.71428571428572</v>
      </c>
      <c r="L61" s="55">
        <f t="shared" si="62"/>
        <v>300</v>
      </c>
      <c r="M61" s="55">
        <f t="shared" si="63"/>
        <v>321.42857142857144</v>
      </c>
      <c r="N61" s="63">
        <f t="shared" si="64"/>
        <v>57.142857142857146</v>
      </c>
      <c r="O61" s="55">
        <f t="shared" si="65"/>
        <v>64.285714285714292</v>
      </c>
      <c r="P61" s="59">
        <f t="shared" si="56"/>
        <v>85.714285714285708</v>
      </c>
      <c r="Q61" s="59">
        <f t="shared" si="57"/>
        <v>107.14285714285714</v>
      </c>
      <c r="R61" s="59">
        <f t="shared" si="66"/>
        <v>235.71428571428572</v>
      </c>
      <c r="S61" s="59">
        <f t="shared" si="67"/>
        <v>300</v>
      </c>
      <c r="T61" s="59">
        <f t="shared" si="68"/>
        <v>71.428571428571431</v>
      </c>
      <c r="U61" s="59">
        <f t="shared" si="69"/>
        <v>71.428571428571431</v>
      </c>
      <c r="V61" s="59">
        <f t="shared" si="70"/>
        <v>78.571428571428569</v>
      </c>
      <c r="W61" s="59">
        <f t="shared" si="71"/>
        <v>57.142857142857146</v>
      </c>
      <c r="X61" s="59">
        <f t="shared" si="72"/>
        <v>71.428571428571431</v>
      </c>
      <c r="Y61" s="59">
        <f t="shared" si="73"/>
        <v>92.857142857142861</v>
      </c>
      <c r="Z61" s="59">
        <f t="shared" si="74"/>
        <v>107.14285714285714</v>
      </c>
      <c r="AA61" s="59">
        <f t="shared" si="75"/>
        <v>235.71428571428572</v>
      </c>
      <c r="AB61" s="59">
        <f t="shared" si="76"/>
        <v>300</v>
      </c>
      <c r="AC61" s="59">
        <f t="shared" si="77"/>
        <v>321.42857142857144</v>
      </c>
      <c r="AD61" s="59">
        <f t="shared" si="78"/>
        <v>428.57142857142856</v>
      </c>
      <c r="AE61" s="60">
        <f t="shared" si="79"/>
        <v>571.42857142857144</v>
      </c>
      <c r="AF61" s="60">
        <f t="shared" si="80"/>
        <v>585.71428571428567</v>
      </c>
      <c r="AG61" s="60">
        <f t="shared" si="81"/>
        <v>607.14285714285711</v>
      </c>
      <c r="AH61" s="60">
        <f t="shared" si="82"/>
        <v>642.85714285714289</v>
      </c>
      <c r="AI61" s="61">
        <f t="shared" si="83"/>
        <v>678.57142857142856</v>
      </c>
    </row>
    <row r="62" spans="1:35" x14ac:dyDescent="0.25">
      <c r="A62" s="144"/>
      <c r="B62" s="147"/>
      <c r="C62" s="150"/>
      <c r="D62" s="3">
        <v>8</v>
      </c>
      <c r="E62" s="3">
        <v>0.09</v>
      </c>
      <c r="F62" s="13" t="s">
        <v>90</v>
      </c>
      <c r="G62" s="58">
        <v>50</v>
      </c>
      <c r="H62" s="55">
        <f t="shared" si="58"/>
        <v>62.5</v>
      </c>
      <c r="I62" s="55">
        <f t="shared" si="59"/>
        <v>93.75</v>
      </c>
      <c r="J62" s="55">
        <f t="shared" si="60"/>
        <v>125</v>
      </c>
      <c r="K62" s="55">
        <f t="shared" si="61"/>
        <v>206.25</v>
      </c>
      <c r="L62" s="55">
        <f t="shared" si="62"/>
        <v>262.5</v>
      </c>
      <c r="M62" s="55">
        <f t="shared" si="63"/>
        <v>281.25</v>
      </c>
      <c r="N62" s="63">
        <f t="shared" si="64"/>
        <v>50</v>
      </c>
      <c r="O62" s="55">
        <f t="shared" si="65"/>
        <v>56.25</v>
      </c>
      <c r="P62" s="59">
        <f t="shared" si="56"/>
        <v>75</v>
      </c>
      <c r="Q62" s="59">
        <f t="shared" si="57"/>
        <v>93.75</v>
      </c>
      <c r="R62" s="59">
        <f t="shared" si="66"/>
        <v>206.25</v>
      </c>
      <c r="S62" s="59">
        <f t="shared" si="67"/>
        <v>262.5</v>
      </c>
      <c r="T62" s="59">
        <f t="shared" si="68"/>
        <v>62.5</v>
      </c>
      <c r="U62" s="59">
        <f t="shared" si="69"/>
        <v>62.5</v>
      </c>
      <c r="V62" s="59">
        <f t="shared" si="70"/>
        <v>68.75</v>
      </c>
      <c r="W62" s="59">
        <f t="shared" si="71"/>
        <v>50</v>
      </c>
      <c r="X62" s="59">
        <f t="shared" si="72"/>
        <v>62.5</v>
      </c>
      <c r="Y62" s="59">
        <f t="shared" si="73"/>
        <v>81.25</v>
      </c>
      <c r="Z62" s="59">
        <f t="shared" si="74"/>
        <v>93.75</v>
      </c>
      <c r="AA62" s="59">
        <f t="shared" si="75"/>
        <v>206.25</v>
      </c>
      <c r="AB62" s="59">
        <f t="shared" si="76"/>
        <v>262.5</v>
      </c>
      <c r="AC62" s="59">
        <f t="shared" si="77"/>
        <v>281.25</v>
      </c>
      <c r="AD62" s="59">
        <f t="shared" si="78"/>
        <v>375</v>
      </c>
      <c r="AE62" s="60">
        <f t="shared" si="79"/>
        <v>500</v>
      </c>
      <c r="AF62" s="60">
        <f t="shared" si="80"/>
        <v>512.5</v>
      </c>
      <c r="AG62" s="60">
        <f t="shared" si="81"/>
        <v>531.25</v>
      </c>
      <c r="AH62" s="60">
        <f t="shared" si="82"/>
        <v>562.5</v>
      </c>
      <c r="AI62" s="61">
        <f t="shared" si="83"/>
        <v>593.75</v>
      </c>
    </row>
    <row r="63" spans="1:35" x14ac:dyDescent="0.25">
      <c r="A63" s="144"/>
      <c r="B63" s="147"/>
      <c r="C63" s="150"/>
      <c r="D63" s="3">
        <v>9</v>
      </c>
      <c r="E63" s="3">
        <v>0.1</v>
      </c>
      <c r="F63" s="13" t="s">
        <v>90</v>
      </c>
      <c r="G63" s="58">
        <v>44</v>
      </c>
      <c r="H63" s="55">
        <f t="shared" si="58"/>
        <v>55.555555555555557</v>
      </c>
      <c r="I63" s="55">
        <f t="shared" si="59"/>
        <v>83.333333333333329</v>
      </c>
      <c r="J63" s="55">
        <f t="shared" si="60"/>
        <v>111.11111111111111</v>
      </c>
      <c r="K63" s="55">
        <f t="shared" si="61"/>
        <v>183.33333333333334</v>
      </c>
      <c r="L63" s="55">
        <f t="shared" si="62"/>
        <v>233.33333333333334</v>
      </c>
      <c r="M63" s="55">
        <f t="shared" si="63"/>
        <v>250</v>
      </c>
      <c r="N63" s="63">
        <f t="shared" si="64"/>
        <v>44.444444444444443</v>
      </c>
      <c r="O63" s="55">
        <f t="shared" si="65"/>
        <v>50</v>
      </c>
      <c r="P63" s="59">
        <f t="shared" si="56"/>
        <v>66.666666666666671</v>
      </c>
      <c r="Q63" s="59">
        <f t="shared" si="57"/>
        <v>83.333333333333329</v>
      </c>
      <c r="R63" s="59">
        <f t="shared" si="66"/>
        <v>183.33333333333334</v>
      </c>
      <c r="S63" s="59">
        <f t="shared" si="67"/>
        <v>233.33333333333334</v>
      </c>
      <c r="T63" s="59">
        <f t="shared" si="68"/>
        <v>55.555555555555557</v>
      </c>
      <c r="U63" s="59">
        <f t="shared" si="69"/>
        <v>55.555555555555557</v>
      </c>
      <c r="V63" s="59">
        <f t="shared" si="70"/>
        <v>61.111111111111114</v>
      </c>
      <c r="W63" s="59">
        <f t="shared" si="71"/>
        <v>44.444444444444443</v>
      </c>
      <c r="X63" s="59">
        <f t="shared" si="72"/>
        <v>55.555555555555557</v>
      </c>
      <c r="Y63" s="59">
        <f t="shared" si="73"/>
        <v>72.222222222222229</v>
      </c>
      <c r="Z63" s="59">
        <f t="shared" si="74"/>
        <v>83.333333333333329</v>
      </c>
      <c r="AA63" s="59">
        <f t="shared" si="75"/>
        <v>183.33333333333334</v>
      </c>
      <c r="AB63" s="59">
        <f t="shared" si="76"/>
        <v>233.33333333333334</v>
      </c>
      <c r="AC63" s="59">
        <f t="shared" si="77"/>
        <v>250</v>
      </c>
      <c r="AD63" s="59">
        <f t="shared" si="78"/>
        <v>333.33333333333331</v>
      </c>
      <c r="AE63" s="60">
        <f t="shared" si="79"/>
        <v>444.44444444444446</v>
      </c>
      <c r="AF63" s="60">
        <f t="shared" si="80"/>
        <v>455.55555555555554</v>
      </c>
      <c r="AG63" s="60">
        <f t="shared" si="81"/>
        <v>472.22222222222223</v>
      </c>
      <c r="AH63" s="60">
        <f t="shared" si="82"/>
        <v>500</v>
      </c>
      <c r="AI63" s="61">
        <f t="shared" si="83"/>
        <v>527.77777777777783</v>
      </c>
    </row>
    <row r="64" spans="1:35" x14ac:dyDescent="0.25">
      <c r="A64" s="144"/>
      <c r="B64" s="147"/>
      <c r="C64" s="150"/>
      <c r="D64" s="3">
        <v>10</v>
      </c>
      <c r="E64" s="3">
        <v>0.11</v>
      </c>
      <c r="F64" s="13" t="s">
        <v>90</v>
      </c>
      <c r="G64" s="58">
        <v>40</v>
      </c>
      <c r="H64" s="55">
        <f t="shared" si="58"/>
        <v>50</v>
      </c>
      <c r="I64" s="55">
        <f t="shared" si="59"/>
        <v>75</v>
      </c>
      <c r="J64" s="55">
        <f t="shared" si="60"/>
        <v>100</v>
      </c>
      <c r="K64" s="55">
        <f t="shared" si="61"/>
        <v>165</v>
      </c>
      <c r="L64" s="55">
        <f t="shared" si="62"/>
        <v>210</v>
      </c>
      <c r="M64" s="55">
        <f t="shared" si="63"/>
        <v>225</v>
      </c>
      <c r="N64" s="63">
        <f t="shared" si="64"/>
        <v>40</v>
      </c>
      <c r="O64" s="55">
        <f t="shared" si="65"/>
        <v>45</v>
      </c>
      <c r="P64" s="59">
        <f t="shared" si="56"/>
        <v>60</v>
      </c>
      <c r="Q64" s="59">
        <f t="shared" si="57"/>
        <v>75</v>
      </c>
      <c r="R64" s="59">
        <f t="shared" si="66"/>
        <v>165</v>
      </c>
      <c r="S64" s="59">
        <f t="shared" si="67"/>
        <v>210</v>
      </c>
      <c r="T64" s="59">
        <f t="shared" si="68"/>
        <v>50</v>
      </c>
      <c r="U64" s="59">
        <f t="shared" si="69"/>
        <v>50</v>
      </c>
      <c r="V64" s="59">
        <f t="shared" si="70"/>
        <v>55</v>
      </c>
      <c r="W64" s="59">
        <f t="shared" si="71"/>
        <v>40</v>
      </c>
      <c r="X64" s="59">
        <f t="shared" si="72"/>
        <v>50</v>
      </c>
      <c r="Y64" s="59">
        <f t="shared" si="73"/>
        <v>65</v>
      </c>
      <c r="Z64" s="59">
        <f t="shared" si="74"/>
        <v>75</v>
      </c>
      <c r="AA64" s="59">
        <f t="shared" si="75"/>
        <v>165</v>
      </c>
      <c r="AB64" s="59">
        <f t="shared" si="76"/>
        <v>210</v>
      </c>
      <c r="AC64" s="59">
        <f t="shared" si="77"/>
        <v>225</v>
      </c>
      <c r="AD64" s="59">
        <f t="shared" si="78"/>
        <v>300</v>
      </c>
      <c r="AE64" s="60">
        <f t="shared" si="79"/>
        <v>400</v>
      </c>
      <c r="AF64" s="60">
        <f t="shared" si="80"/>
        <v>410</v>
      </c>
      <c r="AG64" s="60">
        <f t="shared" si="81"/>
        <v>425</v>
      </c>
      <c r="AH64" s="60">
        <f t="shared" si="82"/>
        <v>450</v>
      </c>
      <c r="AI64" s="61">
        <f t="shared" si="83"/>
        <v>475</v>
      </c>
    </row>
    <row r="65" spans="1:35" x14ac:dyDescent="0.25">
      <c r="A65" s="144"/>
      <c r="B65" s="147"/>
      <c r="C65" s="150"/>
      <c r="D65" s="3">
        <v>11</v>
      </c>
      <c r="E65" s="3">
        <v>0.12</v>
      </c>
      <c r="F65" s="13" t="s">
        <v>90</v>
      </c>
      <c r="G65" s="58">
        <v>36</v>
      </c>
      <c r="H65" s="55">
        <f t="shared" si="58"/>
        <v>45.454545454545453</v>
      </c>
      <c r="I65" s="55">
        <f t="shared" si="59"/>
        <v>68.181818181818187</v>
      </c>
      <c r="J65" s="55">
        <f t="shared" si="60"/>
        <v>90.909090909090907</v>
      </c>
      <c r="K65" s="55">
        <f t="shared" si="61"/>
        <v>150</v>
      </c>
      <c r="L65" s="55">
        <f t="shared" si="62"/>
        <v>190.90909090909091</v>
      </c>
      <c r="M65" s="55">
        <f t="shared" si="63"/>
        <v>204.54545454545453</v>
      </c>
      <c r="N65" s="63">
        <f t="shared" si="64"/>
        <v>36.363636363636367</v>
      </c>
      <c r="O65" s="55">
        <f t="shared" si="65"/>
        <v>40.909090909090907</v>
      </c>
      <c r="P65" s="59">
        <f t="shared" si="56"/>
        <v>54.545454545454547</v>
      </c>
      <c r="Q65" s="59">
        <f t="shared" si="57"/>
        <v>68.181818181818187</v>
      </c>
      <c r="R65" s="59">
        <f t="shared" si="66"/>
        <v>150</v>
      </c>
      <c r="S65" s="59">
        <f t="shared" si="67"/>
        <v>190.90909090909091</v>
      </c>
      <c r="T65" s="59">
        <f t="shared" si="68"/>
        <v>45.454545454545453</v>
      </c>
      <c r="U65" s="59">
        <f t="shared" si="69"/>
        <v>45.454545454545453</v>
      </c>
      <c r="V65" s="59">
        <f t="shared" si="70"/>
        <v>50</v>
      </c>
      <c r="W65" s="59">
        <f t="shared" si="71"/>
        <v>36.363636363636367</v>
      </c>
      <c r="X65" s="59">
        <f t="shared" si="72"/>
        <v>45.454545454545453</v>
      </c>
      <c r="Y65" s="59">
        <f t="shared" si="73"/>
        <v>59.090909090909093</v>
      </c>
      <c r="Z65" s="59">
        <f t="shared" si="74"/>
        <v>68.181818181818187</v>
      </c>
      <c r="AA65" s="59">
        <f t="shared" si="75"/>
        <v>150</v>
      </c>
      <c r="AB65" s="59">
        <f t="shared" si="76"/>
        <v>190.90909090909091</v>
      </c>
      <c r="AC65" s="59">
        <f t="shared" si="77"/>
        <v>204.54545454545453</v>
      </c>
      <c r="AD65" s="59">
        <f t="shared" si="78"/>
        <v>272.72727272727275</v>
      </c>
      <c r="AE65" s="60">
        <f t="shared" si="79"/>
        <v>363.63636363636363</v>
      </c>
      <c r="AF65" s="60">
        <f t="shared" si="80"/>
        <v>372.72727272727275</v>
      </c>
      <c r="AG65" s="60">
        <f t="shared" si="81"/>
        <v>386.36363636363637</v>
      </c>
      <c r="AH65" s="60">
        <f t="shared" si="82"/>
        <v>409.09090909090907</v>
      </c>
      <c r="AI65" s="61">
        <f t="shared" si="83"/>
        <v>431.81818181818181</v>
      </c>
    </row>
    <row r="66" spans="1:35" x14ac:dyDescent="0.25">
      <c r="A66" s="144"/>
      <c r="B66" s="147"/>
      <c r="C66" s="150"/>
      <c r="D66" s="3">
        <v>12</v>
      </c>
      <c r="E66" s="3">
        <v>0.13</v>
      </c>
      <c r="F66" s="13" t="s">
        <v>90</v>
      </c>
      <c r="G66" s="58">
        <v>33</v>
      </c>
      <c r="H66" s="55">
        <f t="shared" si="58"/>
        <v>41.666666666666664</v>
      </c>
      <c r="I66" s="55">
        <f t="shared" si="59"/>
        <v>62.5</v>
      </c>
      <c r="J66" s="55">
        <f t="shared" si="60"/>
        <v>83.333333333333329</v>
      </c>
      <c r="K66" s="55">
        <f t="shared" si="61"/>
        <v>137.5</v>
      </c>
      <c r="L66" s="55">
        <f t="shared" si="62"/>
        <v>175</v>
      </c>
      <c r="M66" s="55">
        <f t="shared" si="63"/>
        <v>187.5</v>
      </c>
      <c r="N66" s="63">
        <f t="shared" si="64"/>
        <v>33.333333333333336</v>
      </c>
      <c r="O66" s="55">
        <f t="shared" si="65"/>
        <v>37.5</v>
      </c>
      <c r="P66" s="59">
        <f t="shared" si="56"/>
        <v>50</v>
      </c>
      <c r="Q66" s="59">
        <f t="shared" si="57"/>
        <v>62.5</v>
      </c>
      <c r="R66" s="59">
        <f t="shared" si="66"/>
        <v>137.5</v>
      </c>
      <c r="S66" s="59">
        <f t="shared" si="67"/>
        <v>175</v>
      </c>
      <c r="T66" s="59">
        <f t="shared" si="68"/>
        <v>41.666666666666664</v>
      </c>
      <c r="U66" s="59">
        <f t="shared" si="69"/>
        <v>41.666666666666664</v>
      </c>
      <c r="V66" s="59">
        <f t="shared" si="70"/>
        <v>45.833333333333336</v>
      </c>
      <c r="W66" s="59">
        <f t="shared" si="71"/>
        <v>33.333333333333336</v>
      </c>
      <c r="X66" s="59">
        <f t="shared" si="72"/>
        <v>41.666666666666664</v>
      </c>
      <c r="Y66" s="59">
        <f t="shared" si="73"/>
        <v>54.166666666666664</v>
      </c>
      <c r="Z66" s="59">
        <f t="shared" si="74"/>
        <v>62.5</v>
      </c>
      <c r="AA66" s="59">
        <f t="shared" si="75"/>
        <v>137.5</v>
      </c>
      <c r="AB66" s="59">
        <f t="shared" si="76"/>
        <v>175</v>
      </c>
      <c r="AC66" s="59">
        <f t="shared" si="77"/>
        <v>187.5</v>
      </c>
      <c r="AD66" s="59">
        <f t="shared" si="78"/>
        <v>250</v>
      </c>
      <c r="AE66" s="60">
        <f t="shared" si="79"/>
        <v>333.33333333333331</v>
      </c>
      <c r="AF66" s="60">
        <f t="shared" si="80"/>
        <v>341.66666666666669</v>
      </c>
      <c r="AG66" s="60">
        <f t="shared" si="81"/>
        <v>354.16666666666669</v>
      </c>
      <c r="AH66" s="60">
        <f t="shared" si="82"/>
        <v>375</v>
      </c>
      <c r="AI66" s="61">
        <f t="shared" si="83"/>
        <v>395.83333333333331</v>
      </c>
    </row>
    <row r="67" spans="1:35" x14ac:dyDescent="0.25">
      <c r="A67" s="144"/>
      <c r="B67" s="147"/>
      <c r="C67" s="150"/>
      <c r="D67" s="3">
        <v>13</v>
      </c>
      <c r="E67" s="3">
        <v>0.14000000000000001</v>
      </c>
      <c r="F67" s="13" t="s">
        <v>90</v>
      </c>
      <c r="G67" s="58">
        <v>31</v>
      </c>
      <c r="H67" s="55">
        <f t="shared" si="58"/>
        <v>38.46153846153846</v>
      </c>
      <c r="I67" s="55">
        <f t="shared" si="59"/>
        <v>57.692307692307693</v>
      </c>
      <c r="J67" s="55">
        <f t="shared" si="60"/>
        <v>76.92307692307692</v>
      </c>
      <c r="K67" s="55">
        <f t="shared" si="61"/>
        <v>126.92307692307692</v>
      </c>
      <c r="L67" s="55">
        <f t="shared" si="62"/>
        <v>161.53846153846155</v>
      </c>
      <c r="M67" s="55">
        <f t="shared" si="63"/>
        <v>173.07692307692307</v>
      </c>
      <c r="N67" s="63">
        <f t="shared" si="64"/>
        <v>30.76923076923077</v>
      </c>
      <c r="O67" s="55">
        <f t="shared" si="65"/>
        <v>34.615384615384613</v>
      </c>
      <c r="P67" s="59">
        <f t="shared" si="56"/>
        <v>46.153846153846153</v>
      </c>
      <c r="Q67" s="59">
        <f t="shared" si="57"/>
        <v>57.692307692307693</v>
      </c>
      <c r="R67" s="59">
        <f t="shared" si="66"/>
        <v>126.92307692307692</v>
      </c>
      <c r="S67" s="59">
        <f t="shared" si="67"/>
        <v>161.53846153846155</v>
      </c>
      <c r="T67" s="59">
        <f t="shared" si="68"/>
        <v>38.46153846153846</v>
      </c>
      <c r="U67" s="59">
        <f t="shared" si="69"/>
        <v>38.46153846153846</v>
      </c>
      <c r="V67" s="59">
        <f t="shared" si="70"/>
        <v>42.307692307692307</v>
      </c>
      <c r="W67" s="59">
        <f t="shared" si="71"/>
        <v>30.76923076923077</v>
      </c>
      <c r="X67" s="59">
        <f t="shared" si="72"/>
        <v>38.46153846153846</v>
      </c>
      <c r="Y67" s="59">
        <f t="shared" si="73"/>
        <v>50</v>
      </c>
      <c r="Z67" s="59">
        <f t="shared" si="74"/>
        <v>57.692307692307693</v>
      </c>
      <c r="AA67" s="59">
        <f t="shared" si="75"/>
        <v>126.92307692307692</v>
      </c>
      <c r="AB67" s="59">
        <f t="shared" si="76"/>
        <v>161.53846153846155</v>
      </c>
      <c r="AC67" s="59">
        <f t="shared" si="77"/>
        <v>173.07692307692307</v>
      </c>
      <c r="AD67" s="59">
        <f t="shared" si="78"/>
        <v>230.76923076923077</v>
      </c>
      <c r="AE67" s="60">
        <f t="shared" si="79"/>
        <v>307.69230769230768</v>
      </c>
      <c r="AF67" s="60">
        <f t="shared" si="80"/>
        <v>315.38461538461536</v>
      </c>
      <c r="AG67" s="60">
        <f t="shared" si="81"/>
        <v>326.92307692307691</v>
      </c>
      <c r="AH67" s="60">
        <f t="shared" si="82"/>
        <v>346.15384615384613</v>
      </c>
      <c r="AI67" s="61">
        <f t="shared" si="83"/>
        <v>365.38461538461536</v>
      </c>
    </row>
    <row r="68" spans="1:35" x14ac:dyDescent="0.25">
      <c r="A68" s="144"/>
      <c r="B68" s="147"/>
      <c r="C68" s="150"/>
      <c r="D68" s="3">
        <v>14</v>
      </c>
      <c r="E68" s="3">
        <v>0.15</v>
      </c>
      <c r="F68" s="13" t="s">
        <v>90</v>
      </c>
      <c r="G68" s="58">
        <v>29</v>
      </c>
      <c r="H68" s="55">
        <f t="shared" si="58"/>
        <v>35.714285714285715</v>
      </c>
      <c r="I68" s="55">
        <f t="shared" si="59"/>
        <v>53.571428571428569</v>
      </c>
      <c r="J68" s="55">
        <f t="shared" si="60"/>
        <v>71.428571428571431</v>
      </c>
      <c r="K68" s="55">
        <f t="shared" si="61"/>
        <v>117.85714285714286</v>
      </c>
      <c r="L68" s="55">
        <f t="shared" si="62"/>
        <v>150</v>
      </c>
      <c r="M68" s="55">
        <f t="shared" si="63"/>
        <v>160.71428571428572</v>
      </c>
      <c r="N68" s="63">
        <f t="shared" si="64"/>
        <v>28.571428571428573</v>
      </c>
      <c r="O68" s="55">
        <f t="shared" si="65"/>
        <v>32.142857142857146</v>
      </c>
      <c r="P68" s="59">
        <f t="shared" si="56"/>
        <v>42.857142857142854</v>
      </c>
      <c r="Q68" s="59">
        <f t="shared" si="57"/>
        <v>53.571428571428569</v>
      </c>
      <c r="R68" s="59">
        <f t="shared" si="66"/>
        <v>117.85714285714286</v>
      </c>
      <c r="S68" s="59">
        <f t="shared" si="67"/>
        <v>150</v>
      </c>
      <c r="T68" s="59">
        <f t="shared" si="68"/>
        <v>35.714285714285715</v>
      </c>
      <c r="U68" s="59">
        <f t="shared" si="69"/>
        <v>35.714285714285715</v>
      </c>
      <c r="V68" s="59">
        <f t="shared" si="70"/>
        <v>39.285714285714285</v>
      </c>
      <c r="W68" s="59">
        <f t="shared" si="71"/>
        <v>28.571428571428573</v>
      </c>
      <c r="X68" s="59">
        <f t="shared" si="72"/>
        <v>35.714285714285715</v>
      </c>
      <c r="Y68" s="59">
        <f t="shared" si="73"/>
        <v>46.428571428571431</v>
      </c>
      <c r="Z68" s="59">
        <f t="shared" si="74"/>
        <v>53.571428571428569</v>
      </c>
      <c r="AA68" s="59">
        <f t="shared" si="75"/>
        <v>117.85714285714286</v>
      </c>
      <c r="AB68" s="59">
        <f t="shared" si="76"/>
        <v>150</v>
      </c>
      <c r="AC68" s="59">
        <f t="shared" si="77"/>
        <v>160.71428571428572</v>
      </c>
      <c r="AD68" s="59">
        <f t="shared" si="78"/>
        <v>214.28571428571428</v>
      </c>
      <c r="AE68" s="60">
        <f t="shared" si="79"/>
        <v>285.71428571428572</v>
      </c>
      <c r="AF68" s="60">
        <f t="shared" si="80"/>
        <v>292.85714285714283</v>
      </c>
      <c r="AG68" s="60">
        <f t="shared" si="81"/>
        <v>303.57142857142856</v>
      </c>
      <c r="AH68" s="60">
        <f t="shared" si="82"/>
        <v>321.42857142857144</v>
      </c>
      <c r="AI68" s="61">
        <f t="shared" si="83"/>
        <v>339.28571428571428</v>
      </c>
    </row>
    <row r="69" spans="1:35" x14ac:dyDescent="0.25">
      <c r="A69" s="144"/>
      <c r="B69" s="147"/>
      <c r="C69" s="150"/>
      <c r="D69" s="3">
        <v>15</v>
      </c>
      <c r="E69" s="3">
        <v>0.16</v>
      </c>
      <c r="F69" s="13" t="s">
        <v>90</v>
      </c>
      <c r="G69" s="58">
        <v>27</v>
      </c>
      <c r="H69" s="55">
        <f t="shared" si="58"/>
        <v>33.333333333333336</v>
      </c>
      <c r="I69" s="55">
        <f t="shared" si="59"/>
        <v>50</v>
      </c>
      <c r="J69" s="55">
        <f t="shared" si="60"/>
        <v>66.666666666666671</v>
      </c>
      <c r="K69" s="55">
        <f t="shared" si="61"/>
        <v>110</v>
      </c>
      <c r="L69" s="55">
        <f t="shared" si="62"/>
        <v>140</v>
      </c>
      <c r="M69" s="55">
        <f t="shared" si="63"/>
        <v>150</v>
      </c>
      <c r="N69" s="63">
        <f t="shared" si="64"/>
        <v>26.666666666666668</v>
      </c>
      <c r="O69" s="55">
        <f t="shared" si="65"/>
        <v>30</v>
      </c>
      <c r="P69" s="59">
        <f t="shared" si="56"/>
        <v>40</v>
      </c>
      <c r="Q69" s="59">
        <f t="shared" si="57"/>
        <v>50</v>
      </c>
      <c r="R69" s="59">
        <f t="shared" si="66"/>
        <v>110</v>
      </c>
      <c r="S69" s="59">
        <f t="shared" si="67"/>
        <v>140</v>
      </c>
      <c r="T69" s="59">
        <f t="shared" si="68"/>
        <v>33.333333333333336</v>
      </c>
      <c r="U69" s="59">
        <f t="shared" si="69"/>
        <v>33.333333333333336</v>
      </c>
      <c r="V69" s="59">
        <f t="shared" si="70"/>
        <v>36.666666666666664</v>
      </c>
      <c r="W69" s="59">
        <f t="shared" si="71"/>
        <v>26.666666666666668</v>
      </c>
      <c r="X69" s="59">
        <f t="shared" si="72"/>
        <v>33.333333333333336</v>
      </c>
      <c r="Y69" s="59">
        <f t="shared" si="73"/>
        <v>43.333333333333336</v>
      </c>
      <c r="Z69" s="59">
        <f t="shared" si="74"/>
        <v>50</v>
      </c>
      <c r="AA69" s="59">
        <f t="shared" si="75"/>
        <v>110</v>
      </c>
      <c r="AB69" s="59">
        <f t="shared" si="76"/>
        <v>140</v>
      </c>
      <c r="AC69" s="59">
        <f t="shared" si="77"/>
        <v>150</v>
      </c>
      <c r="AD69" s="59">
        <f t="shared" si="78"/>
        <v>200</v>
      </c>
      <c r="AE69" s="60">
        <f t="shared" si="79"/>
        <v>266.66666666666669</v>
      </c>
      <c r="AF69" s="60">
        <f t="shared" si="80"/>
        <v>273.33333333333331</v>
      </c>
      <c r="AG69" s="60">
        <f t="shared" si="81"/>
        <v>283.33333333333331</v>
      </c>
      <c r="AH69" s="60">
        <f t="shared" si="82"/>
        <v>300</v>
      </c>
      <c r="AI69" s="61">
        <f t="shared" si="83"/>
        <v>316.66666666666669</v>
      </c>
    </row>
    <row r="70" spans="1:35" x14ac:dyDescent="0.25">
      <c r="A70" s="144"/>
      <c r="B70" s="147"/>
      <c r="C70" s="150"/>
      <c r="D70" s="3">
        <v>16</v>
      </c>
      <c r="E70" s="3">
        <v>0.18</v>
      </c>
      <c r="F70" s="13" t="s">
        <v>90</v>
      </c>
      <c r="G70" s="58">
        <v>25</v>
      </c>
      <c r="H70" s="55">
        <f t="shared" si="58"/>
        <v>31.25</v>
      </c>
      <c r="I70" s="55">
        <f t="shared" si="59"/>
        <v>46.875</v>
      </c>
      <c r="J70" s="55">
        <f t="shared" si="60"/>
        <v>62.5</v>
      </c>
      <c r="K70" s="55">
        <f t="shared" si="61"/>
        <v>103.125</v>
      </c>
      <c r="L70" s="55">
        <f t="shared" si="62"/>
        <v>131.25</v>
      </c>
      <c r="M70" s="55">
        <f t="shared" si="63"/>
        <v>140.625</v>
      </c>
      <c r="N70" s="63">
        <f t="shared" si="64"/>
        <v>25</v>
      </c>
      <c r="O70" s="55">
        <f t="shared" si="65"/>
        <v>28.125</v>
      </c>
      <c r="P70" s="59">
        <f t="shared" si="56"/>
        <v>37.5</v>
      </c>
      <c r="Q70" s="59">
        <f t="shared" si="57"/>
        <v>46.875</v>
      </c>
      <c r="R70" s="59">
        <f t="shared" si="66"/>
        <v>103.125</v>
      </c>
      <c r="S70" s="59">
        <f t="shared" si="67"/>
        <v>131.25</v>
      </c>
      <c r="T70" s="59">
        <f t="shared" si="68"/>
        <v>31.25</v>
      </c>
      <c r="U70" s="59">
        <f t="shared" si="69"/>
        <v>31.25</v>
      </c>
      <c r="V70" s="59">
        <f t="shared" si="70"/>
        <v>34.375</v>
      </c>
      <c r="W70" s="59">
        <f t="shared" si="71"/>
        <v>25</v>
      </c>
      <c r="X70" s="59">
        <f t="shared" si="72"/>
        <v>31.25</v>
      </c>
      <c r="Y70" s="59">
        <f t="shared" si="73"/>
        <v>40.625</v>
      </c>
      <c r="Z70" s="59">
        <f t="shared" si="74"/>
        <v>46.875</v>
      </c>
      <c r="AA70" s="59">
        <f t="shared" si="75"/>
        <v>103.125</v>
      </c>
      <c r="AB70" s="59">
        <f t="shared" si="76"/>
        <v>131.25</v>
      </c>
      <c r="AC70" s="59">
        <f t="shared" si="77"/>
        <v>140.625</v>
      </c>
      <c r="AD70" s="59">
        <f t="shared" si="78"/>
        <v>187.5</v>
      </c>
      <c r="AE70" s="60">
        <f t="shared" si="79"/>
        <v>250</v>
      </c>
      <c r="AF70" s="60">
        <f t="shared" si="80"/>
        <v>256.25</v>
      </c>
      <c r="AG70" s="60">
        <f t="shared" si="81"/>
        <v>265.625</v>
      </c>
      <c r="AH70" s="60">
        <f t="shared" si="82"/>
        <v>281.25</v>
      </c>
      <c r="AI70" s="61">
        <f t="shared" si="83"/>
        <v>296.875</v>
      </c>
    </row>
    <row r="71" spans="1:35" x14ac:dyDescent="0.25">
      <c r="A71" s="144"/>
      <c r="B71" s="147"/>
      <c r="C71" s="150"/>
      <c r="D71" s="3">
        <v>17</v>
      </c>
      <c r="E71" s="3">
        <v>0.19</v>
      </c>
      <c r="F71" s="13" t="s">
        <v>90</v>
      </c>
      <c r="G71" s="58">
        <v>24</v>
      </c>
      <c r="H71" s="55">
        <f t="shared" si="58"/>
        <v>29.411764705882351</v>
      </c>
      <c r="I71" s="55">
        <f t="shared" si="59"/>
        <v>44.117647058823529</v>
      </c>
      <c r="J71" s="55">
        <f t="shared" si="60"/>
        <v>58.823529411764703</v>
      </c>
      <c r="K71" s="55">
        <f t="shared" si="61"/>
        <v>97.058823529411768</v>
      </c>
      <c r="L71" s="55">
        <f t="shared" si="62"/>
        <v>123.52941176470588</v>
      </c>
      <c r="M71" s="55">
        <f t="shared" si="63"/>
        <v>132.35294117647058</v>
      </c>
      <c r="N71" s="63">
        <f t="shared" si="64"/>
        <v>23.529411764705884</v>
      </c>
      <c r="O71" s="55">
        <f t="shared" si="65"/>
        <v>26.470588235294116</v>
      </c>
      <c r="P71" s="59">
        <f t="shared" si="56"/>
        <v>35.294117647058826</v>
      </c>
      <c r="Q71" s="59">
        <f t="shared" si="57"/>
        <v>44.117647058823529</v>
      </c>
      <c r="R71" s="59">
        <f t="shared" si="66"/>
        <v>97.058823529411768</v>
      </c>
      <c r="S71" s="59">
        <f t="shared" si="67"/>
        <v>123.52941176470588</v>
      </c>
      <c r="T71" s="59">
        <f t="shared" si="68"/>
        <v>29.411764705882351</v>
      </c>
      <c r="U71" s="59">
        <f t="shared" si="69"/>
        <v>29.411764705882351</v>
      </c>
      <c r="V71" s="59">
        <f t="shared" si="70"/>
        <v>32.352941176470587</v>
      </c>
      <c r="W71" s="59">
        <f t="shared" si="71"/>
        <v>23.529411764705884</v>
      </c>
      <c r="X71" s="59">
        <f t="shared" si="72"/>
        <v>29.411764705882351</v>
      </c>
      <c r="Y71" s="59">
        <f t="shared" si="73"/>
        <v>38.235294117647058</v>
      </c>
      <c r="Z71" s="59">
        <f t="shared" si="74"/>
        <v>44.117647058823529</v>
      </c>
      <c r="AA71" s="59">
        <f t="shared" si="75"/>
        <v>97.058823529411768</v>
      </c>
      <c r="AB71" s="59">
        <f t="shared" si="76"/>
        <v>123.52941176470588</v>
      </c>
      <c r="AC71" s="59">
        <f t="shared" si="77"/>
        <v>132.35294117647058</v>
      </c>
      <c r="AD71" s="59">
        <f t="shared" si="78"/>
        <v>176.47058823529412</v>
      </c>
      <c r="AE71" s="60">
        <f t="shared" si="79"/>
        <v>235.29411764705881</v>
      </c>
      <c r="AF71" s="60">
        <f t="shared" si="80"/>
        <v>241.1764705882353</v>
      </c>
      <c r="AG71" s="60">
        <f t="shared" si="81"/>
        <v>250</v>
      </c>
      <c r="AH71" s="60">
        <f t="shared" si="82"/>
        <v>264.70588235294116</v>
      </c>
      <c r="AI71" s="61">
        <f t="shared" si="83"/>
        <v>279.41176470588238</v>
      </c>
    </row>
    <row r="72" spans="1:35" x14ac:dyDescent="0.25">
      <c r="A72" s="144"/>
      <c r="B72" s="147"/>
      <c r="C72" s="150"/>
      <c r="D72" s="3">
        <v>18</v>
      </c>
      <c r="E72" s="3">
        <v>0.2</v>
      </c>
      <c r="F72" s="13" t="s">
        <v>90</v>
      </c>
      <c r="G72" s="58">
        <v>22</v>
      </c>
      <c r="H72" s="55">
        <f t="shared" si="58"/>
        <v>27.777777777777779</v>
      </c>
      <c r="I72" s="55">
        <f t="shared" si="59"/>
        <v>41.666666666666664</v>
      </c>
      <c r="J72" s="55">
        <f t="shared" si="60"/>
        <v>55.555555555555557</v>
      </c>
      <c r="K72" s="55">
        <f t="shared" si="61"/>
        <v>91.666666666666671</v>
      </c>
      <c r="L72" s="55">
        <f t="shared" si="62"/>
        <v>116.66666666666667</v>
      </c>
      <c r="M72" s="55">
        <f t="shared" si="63"/>
        <v>125</v>
      </c>
      <c r="N72" s="63">
        <f t="shared" si="64"/>
        <v>22.222222222222221</v>
      </c>
      <c r="O72" s="55">
        <f t="shared" si="65"/>
        <v>25</v>
      </c>
      <c r="P72" s="59">
        <f t="shared" si="56"/>
        <v>33.333333333333336</v>
      </c>
      <c r="Q72" s="59">
        <f t="shared" si="57"/>
        <v>41.666666666666664</v>
      </c>
      <c r="R72" s="59">
        <f t="shared" si="66"/>
        <v>91.666666666666671</v>
      </c>
      <c r="S72" s="59">
        <f t="shared" si="67"/>
        <v>116.66666666666667</v>
      </c>
      <c r="T72" s="59">
        <f t="shared" si="68"/>
        <v>27.777777777777779</v>
      </c>
      <c r="U72" s="59">
        <f t="shared" si="69"/>
        <v>27.777777777777779</v>
      </c>
      <c r="V72" s="59">
        <f t="shared" si="70"/>
        <v>30.555555555555557</v>
      </c>
      <c r="W72" s="59">
        <f t="shared" si="71"/>
        <v>22.222222222222221</v>
      </c>
      <c r="X72" s="59">
        <f t="shared" si="72"/>
        <v>27.777777777777779</v>
      </c>
      <c r="Y72" s="59">
        <f t="shared" si="73"/>
        <v>36.111111111111114</v>
      </c>
      <c r="Z72" s="59">
        <f t="shared" si="74"/>
        <v>41.666666666666664</v>
      </c>
      <c r="AA72" s="59">
        <f t="shared" si="75"/>
        <v>91.666666666666671</v>
      </c>
      <c r="AB72" s="59">
        <f t="shared" si="76"/>
        <v>116.66666666666667</v>
      </c>
      <c r="AC72" s="59">
        <f t="shared" si="77"/>
        <v>125</v>
      </c>
      <c r="AD72" s="59">
        <f t="shared" si="78"/>
        <v>166.66666666666666</v>
      </c>
      <c r="AE72" s="60">
        <f t="shared" si="79"/>
        <v>222.22222222222223</v>
      </c>
      <c r="AF72" s="60">
        <f t="shared" si="80"/>
        <v>227.77777777777777</v>
      </c>
      <c r="AG72" s="60">
        <f t="shared" si="81"/>
        <v>236.11111111111111</v>
      </c>
      <c r="AH72" s="60">
        <f t="shared" si="82"/>
        <v>250</v>
      </c>
      <c r="AI72" s="61">
        <f t="shared" si="83"/>
        <v>263.88888888888891</v>
      </c>
    </row>
    <row r="73" spans="1:35" x14ac:dyDescent="0.25">
      <c r="A73" s="144"/>
      <c r="B73" s="147"/>
      <c r="C73" s="150"/>
      <c r="D73" s="3">
        <v>20</v>
      </c>
      <c r="E73" s="3">
        <v>0.21</v>
      </c>
      <c r="F73" s="13" t="s">
        <v>90</v>
      </c>
      <c r="G73" s="58">
        <v>20</v>
      </c>
      <c r="H73" s="55">
        <f t="shared" si="58"/>
        <v>25</v>
      </c>
      <c r="I73" s="55">
        <f t="shared" si="59"/>
        <v>37.5</v>
      </c>
      <c r="J73" s="55">
        <f t="shared" si="60"/>
        <v>50</v>
      </c>
      <c r="K73" s="55">
        <f t="shared" si="61"/>
        <v>82.5</v>
      </c>
      <c r="L73" s="55">
        <f t="shared" si="62"/>
        <v>105</v>
      </c>
      <c r="M73" s="55">
        <f t="shared" si="63"/>
        <v>112.5</v>
      </c>
      <c r="N73" s="63">
        <f t="shared" si="64"/>
        <v>20</v>
      </c>
      <c r="O73" s="55">
        <f t="shared" si="65"/>
        <v>22.5</v>
      </c>
      <c r="P73" s="59">
        <f t="shared" si="56"/>
        <v>30</v>
      </c>
      <c r="Q73" s="59">
        <f t="shared" si="57"/>
        <v>37.5</v>
      </c>
      <c r="R73" s="59">
        <f t="shared" si="66"/>
        <v>82.5</v>
      </c>
      <c r="S73" s="59">
        <f t="shared" si="67"/>
        <v>105</v>
      </c>
      <c r="T73" s="59">
        <f t="shared" si="68"/>
        <v>25</v>
      </c>
      <c r="U73" s="59">
        <f t="shared" si="69"/>
        <v>25</v>
      </c>
      <c r="V73" s="59">
        <f t="shared" si="70"/>
        <v>27.5</v>
      </c>
      <c r="W73" s="59">
        <f t="shared" si="71"/>
        <v>20</v>
      </c>
      <c r="X73" s="59">
        <f t="shared" si="72"/>
        <v>25</v>
      </c>
      <c r="Y73" s="59">
        <f t="shared" si="73"/>
        <v>32.5</v>
      </c>
      <c r="Z73" s="59">
        <f t="shared" si="74"/>
        <v>37.5</v>
      </c>
      <c r="AA73" s="59">
        <f t="shared" si="75"/>
        <v>82.5</v>
      </c>
      <c r="AB73" s="59">
        <f t="shared" si="76"/>
        <v>105</v>
      </c>
      <c r="AC73" s="59">
        <f t="shared" si="77"/>
        <v>112.5</v>
      </c>
      <c r="AD73" s="59">
        <f t="shared" si="78"/>
        <v>150</v>
      </c>
      <c r="AE73" s="60">
        <f t="shared" si="79"/>
        <v>200</v>
      </c>
      <c r="AF73" s="60">
        <f t="shared" si="80"/>
        <v>205</v>
      </c>
      <c r="AG73" s="60">
        <f t="shared" si="81"/>
        <v>212.5</v>
      </c>
      <c r="AH73" s="60">
        <f t="shared" si="82"/>
        <v>225</v>
      </c>
      <c r="AI73" s="61">
        <f t="shared" si="83"/>
        <v>237.5</v>
      </c>
    </row>
    <row r="74" spans="1:35" x14ac:dyDescent="0.25">
      <c r="A74" s="144"/>
      <c r="B74" s="147"/>
      <c r="C74" s="150"/>
      <c r="D74" s="3">
        <v>21</v>
      </c>
      <c r="E74" s="3">
        <v>0.22</v>
      </c>
      <c r="F74" s="13" t="s">
        <v>90</v>
      </c>
      <c r="G74" s="58">
        <v>19</v>
      </c>
      <c r="H74" s="55">
        <f t="shared" si="58"/>
        <v>23.80952380952381</v>
      </c>
      <c r="I74" s="55">
        <f t="shared" si="59"/>
        <v>35.714285714285715</v>
      </c>
      <c r="J74" s="55">
        <f t="shared" si="60"/>
        <v>47.61904761904762</v>
      </c>
      <c r="K74" s="55">
        <f t="shared" si="61"/>
        <v>78.571428571428569</v>
      </c>
      <c r="L74" s="55">
        <f t="shared" si="62"/>
        <v>100</v>
      </c>
      <c r="M74" s="55">
        <f t="shared" si="63"/>
        <v>107.14285714285714</v>
      </c>
      <c r="N74" s="63">
        <f t="shared" si="64"/>
        <v>19.047619047619047</v>
      </c>
      <c r="O74" s="55">
        <f t="shared" si="65"/>
        <v>21.428571428571427</v>
      </c>
      <c r="P74" s="59">
        <f t="shared" si="56"/>
        <v>28.571428571428573</v>
      </c>
      <c r="Q74" s="59">
        <f t="shared" si="57"/>
        <v>35.714285714285715</v>
      </c>
      <c r="R74" s="59">
        <f t="shared" si="66"/>
        <v>78.571428571428569</v>
      </c>
      <c r="S74" s="59">
        <f t="shared" si="67"/>
        <v>100</v>
      </c>
      <c r="T74" s="59">
        <f t="shared" si="68"/>
        <v>23.80952380952381</v>
      </c>
      <c r="U74" s="59">
        <f t="shared" si="69"/>
        <v>23.80952380952381</v>
      </c>
      <c r="V74" s="59">
        <f t="shared" si="70"/>
        <v>26.19047619047619</v>
      </c>
      <c r="W74" s="59">
        <f t="shared" si="71"/>
        <v>19.047619047619047</v>
      </c>
      <c r="X74" s="59">
        <f t="shared" si="72"/>
        <v>23.80952380952381</v>
      </c>
      <c r="Y74" s="59">
        <f t="shared" si="73"/>
        <v>30.952380952380953</v>
      </c>
      <c r="Z74" s="59">
        <f t="shared" si="74"/>
        <v>35.714285714285715</v>
      </c>
      <c r="AA74" s="59">
        <f t="shared" si="75"/>
        <v>78.571428571428569</v>
      </c>
      <c r="AB74" s="59">
        <f t="shared" si="76"/>
        <v>100</v>
      </c>
      <c r="AC74" s="59">
        <f t="shared" si="77"/>
        <v>107.14285714285714</v>
      </c>
      <c r="AD74" s="59">
        <f t="shared" si="78"/>
        <v>142.85714285714286</v>
      </c>
      <c r="AE74" s="60">
        <f t="shared" si="79"/>
        <v>190.47619047619048</v>
      </c>
      <c r="AF74" s="60">
        <f t="shared" si="80"/>
        <v>195.23809523809524</v>
      </c>
      <c r="AG74" s="60">
        <f t="shared" si="81"/>
        <v>202.38095238095238</v>
      </c>
      <c r="AH74" s="60">
        <f t="shared" si="82"/>
        <v>214.28571428571428</v>
      </c>
      <c r="AI74" s="61">
        <f t="shared" si="83"/>
        <v>226.1904761904762</v>
      </c>
    </row>
    <row r="75" spans="1:35" x14ac:dyDescent="0.25">
      <c r="A75" s="144"/>
      <c r="B75" s="147"/>
      <c r="C75" s="150"/>
      <c r="D75" s="3">
        <v>22</v>
      </c>
      <c r="E75" s="3">
        <v>0.23</v>
      </c>
      <c r="F75" s="13" t="s">
        <v>90</v>
      </c>
      <c r="G75" s="58">
        <v>19</v>
      </c>
      <c r="H75" s="55">
        <f t="shared" si="58"/>
        <v>22.727272727272727</v>
      </c>
      <c r="I75" s="55">
        <f t="shared" si="59"/>
        <v>34.090909090909093</v>
      </c>
      <c r="J75" s="55">
        <f t="shared" si="60"/>
        <v>45.454545454545453</v>
      </c>
      <c r="K75" s="55">
        <f t="shared" si="61"/>
        <v>75</v>
      </c>
      <c r="L75" s="55">
        <f t="shared" si="62"/>
        <v>95.454545454545453</v>
      </c>
      <c r="M75" s="55">
        <f t="shared" si="63"/>
        <v>102.27272727272727</v>
      </c>
      <c r="N75" s="63">
        <f t="shared" si="64"/>
        <v>18.181818181818183</v>
      </c>
      <c r="O75" s="55">
        <f t="shared" si="65"/>
        <v>20.454545454545453</v>
      </c>
      <c r="P75" s="59">
        <f t="shared" si="56"/>
        <v>27.272727272727273</v>
      </c>
      <c r="Q75" s="59">
        <f t="shared" si="57"/>
        <v>34.090909090909093</v>
      </c>
      <c r="R75" s="59">
        <f t="shared" si="66"/>
        <v>75</v>
      </c>
      <c r="S75" s="59">
        <f t="shared" si="67"/>
        <v>95.454545454545453</v>
      </c>
      <c r="T75" s="59">
        <f t="shared" si="68"/>
        <v>22.727272727272727</v>
      </c>
      <c r="U75" s="59">
        <f t="shared" si="69"/>
        <v>22.727272727272727</v>
      </c>
      <c r="V75" s="59">
        <f t="shared" si="70"/>
        <v>25</v>
      </c>
      <c r="W75" s="59">
        <f t="shared" si="71"/>
        <v>18.181818181818183</v>
      </c>
      <c r="X75" s="59">
        <f t="shared" si="72"/>
        <v>22.727272727272727</v>
      </c>
      <c r="Y75" s="59">
        <f t="shared" si="73"/>
        <v>29.545454545454547</v>
      </c>
      <c r="Z75" s="59">
        <f t="shared" si="74"/>
        <v>34.090909090909093</v>
      </c>
      <c r="AA75" s="59">
        <f t="shared" si="75"/>
        <v>75</v>
      </c>
      <c r="AB75" s="59">
        <f t="shared" si="76"/>
        <v>95.454545454545453</v>
      </c>
      <c r="AC75" s="59">
        <f t="shared" si="77"/>
        <v>102.27272727272727</v>
      </c>
      <c r="AD75" s="59">
        <f t="shared" si="78"/>
        <v>136.36363636363637</v>
      </c>
      <c r="AE75" s="60">
        <f t="shared" si="79"/>
        <v>181.81818181818181</v>
      </c>
      <c r="AF75" s="60">
        <f t="shared" si="80"/>
        <v>186.36363636363637</v>
      </c>
      <c r="AG75" s="60">
        <f t="shared" si="81"/>
        <v>193.18181818181819</v>
      </c>
      <c r="AH75" s="60">
        <f t="shared" si="82"/>
        <v>204.54545454545453</v>
      </c>
      <c r="AI75" s="61">
        <f t="shared" si="83"/>
        <v>215.90909090909091</v>
      </c>
    </row>
    <row r="76" spans="1:35" x14ac:dyDescent="0.25">
      <c r="A76" s="144"/>
      <c r="B76" s="147"/>
      <c r="C76" s="150"/>
      <c r="D76" s="3">
        <v>23</v>
      </c>
      <c r="E76" s="3">
        <v>0.24</v>
      </c>
      <c r="F76" s="13" t="s">
        <v>90</v>
      </c>
      <c r="G76" s="58">
        <v>17</v>
      </c>
      <c r="H76" s="55">
        <f t="shared" si="58"/>
        <v>21.739130434782609</v>
      </c>
      <c r="I76" s="55">
        <f t="shared" si="59"/>
        <v>32.608695652173914</v>
      </c>
      <c r="J76" s="55">
        <f t="shared" si="60"/>
        <v>43.478260869565219</v>
      </c>
      <c r="K76" s="55">
        <f t="shared" si="61"/>
        <v>71.739130434782609</v>
      </c>
      <c r="L76" s="55">
        <f t="shared" si="62"/>
        <v>91.304347826086953</v>
      </c>
      <c r="M76" s="55">
        <f t="shared" si="63"/>
        <v>97.826086956521735</v>
      </c>
      <c r="N76" s="63">
        <f t="shared" si="64"/>
        <v>17.391304347826086</v>
      </c>
      <c r="O76" s="55">
        <f t="shared" si="65"/>
        <v>19.565217391304348</v>
      </c>
      <c r="P76" s="59">
        <f t="shared" si="56"/>
        <v>26.086956521739129</v>
      </c>
      <c r="Q76" s="59">
        <f t="shared" si="57"/>
        <v>32.608695652173914</v>
      </c>
      <c r="R76" s="59">
        <f t="shared" si="66"/>
        <v>71.739130434782609</v>
      </c>
      <c r="S76" s="59">
        <f t="shared" si="67"/>
        <v>91.304347826086953</v>
      </c>
      <c r="T76" s="59">
        <f t="shared" si="68"/>
        <v>21.739130434782609</v>
      </c>
      <c r="U76" s="59">
        <f t="shared" si="69"/>
        <v>21.739130434782609</v>
      </c>
      <c r="V76" s="59">
        <f>550/D76</f>
        <v>23.913043478260871</v>
      </c>
      <c r="W76" s="59">
        <f t="shared" si="71"/>
        <v>17.391304347826086</v>
      </c>
      <c r="X76" s="59">
        <f t="shared" si="72"/>
        <v>21.739130434782609</v>
      </c>
      <c r="Y76" s="59">
        <f t="shared" si="73"/>
        <v>28.260869565217391</v>
      </c>
      <c r="Z76" s="59">
        <f t="shared" si="74"/>
        <v>32.608695652173914</v>
      </c>
      <c r="AA76" s="59">
        <f t="shared" si="75"/>
        <v>71.739130434782609</v>
      </c>
      <c r="AB76" s="59">
        <f t="shared" si="76"/>
        <v>91.304347826086953</v>
      </c>
      <c r="AC76" s="59">
        <f t="shared" si="77"/>
        <v>97.826086956521735</v>
      </c>
      <c r="AD76" s="59">
        <f t="shared" si="78"/>
        <v>130.43478260869566</v>
      </c>
      <c r="AE76" s="60">
        <f t="shared" si="79"/>
        <v>173.91304347826087</v>
      </c>
      <c r="AF76" s="60">
        <f t="shared" si="80"/>
        <v>178.2608695652174</v>
      </c>
      <c r="AG76" s="60">
        <f t="shared" si="81"/>
        <v>184.78260869565219</v>
      </c>
      <c r="AH76" s="60">
        <f t="shared" si="82"/>
        <v>195.65217391304347</v>
      </c>
      <c r="AI76" s="61">
        <f t="shared" si="83"/>
        <v>206.52173913043478</v>
      </c>
    </row>
    <row r="77" spans="1:35" x14ac:dyDescent="0.25">
      <c r="A77" s="144"/>
      <c r="B77" s="147"/>
      <c r="C77" s="150"/>
      <c r="D77" s="3">
        <v>24</v>
      </c>
      <c r="E77" s="3">
        <v>0.25</v>
      </c>
      <c r="F77" s="13" t="s">
        <v>90</v>
      </c>
      <c r="G77" s="58">
        <v>17</v>
      </c>
      <c r="H77" s="55">
        <f t="shared" si="58"/>
        <v>20.833333333333332</v>
      </c>
      <c r="I77" s="55">
        <f t="shared" si="59"/>
        <v>31.25</v>
      </c>
      <c r="J77" s="55">
        <f t="shared" si="60"/>
        <v>41.666666666666664</v>
      </c>
      <c r="K77" s="55">
        <f t="shared" si="61"/>
        <v>68.75</v>
      </c>
      <c r="L77" s="55">
        <f t="shared" si="62"/>
        <v>87.5</v>
      </c>
      <c r="M77" s="55">
        <f t="shared" si="63"/>
        <v>93.75</v>
      </c>
      <c r="N77" s="63">
        <f t="shared" si="64"/>
        <v>16.666666666666668</v>
      </c>
      <c r="O77" s="55">
        <f t="shared" si="65"/>
        <v>18.75</v>
      </c>
      <c r="P77" s="59">
        <f t="shared" si="56"/>
        <v>25</v>
      </c>
      <c r="Q77" s="59">
        <f t="shared" si="57"/>
        <v>31.25</v>
      </c>
      <c r="R77" s="59">
        <f t="shared" si="66"/>
        <v>68.75</v>
      </c>
      <c r="S77" s="59">
        <f t="shared" si="67"/>
        <v>87.5</v>
      </c>
      <c r="T77" s="59">
        <f t="shared" si="68"/>
        <v>20.833333333333332</v>
      </c>
      <c r="U77" s="59">
        <f t="shared" si="69"/>
        <v>20.833333333333332</v>
      </c>
      <c r="V77" s="59">
        <f t="shared" si="70"/>
        <v>22.916666666666668</v>
      </c>
      <c r="W77" s="59">
        <f t="shared" si="71"/>
        <v>16.666666666666668</v>
      </c>
      <c r="X77" s="59">
        <f t="shared" si="72"/>
        <v>20.833333333333332</v>
      </c>
      <c r="Y77" s="59">
        <f t="shared" si="73"/>
        <v>27.083333333333332</v>
      </c>
      <c r="Z77" s="59">
        <f t="shared" si="74"/>
        <v>31.25</v>
      </c>
      <c r="AA77" s="59">
        <f t="shared" si="75"/>
        <v>68.75</v>
      </c>
      <c r="AB77" s="59">
        <f t="shared" si="76"/>
        <v>87.5</v>
      </c>
      <c r="AC77" s="59">
        <f t="shared" si="77"/>
        <v>93.75</v>
      </c>
      <c r="AD77" s="59">
        <f t="shared" si="78"/>
        <v>125</v>
      </c>
      <c r="AE77" s="60">
        <f t="shared" si="79"/>
        <v>166.66666666666666</v>
      </c>
      <c r="AF77" s="60">
        <f t="shared" si="80"/>
        <v>170.83333333333334</v>
      </c>
      <c r="AG77" s="60">
        <f t="shared" si="81"/>
        <v>177.08333333333334</v>
      </c>
      <c r="AH77" s="60">
        <f t="shared" si="82"/>
        <v>187.5</v>
      </c>
      <c r="AI77" s="61">
        <f t="shared" si="83"/>
        <v>197.91666666666666</v>
      </c>
    </row>
    <row r="78" spans="1:35" x14ac:dyDescent="0.25">
      <c r="A78" s="144"/>
      <c r="B78" s="147"/>
      <c r="C78" s="150"/>
      <c r="D78" s="3">
        <v>25</v>
      </c>
      <c r="E78" s="3">
        <v>0.26</v>
      </c>
      <c r="F78" s="13" t="s">
        <v>90</v>
      </c>
      <c r="G78" s="58">
        <v>16</v>
      </c>
      <c r="H78" s="55">
        <f t="shared" si="58"/>
        <v>20</v>
      </c>
      <c r="I78" s="55">
        <f t="shared" si="59"/>
        <v>30</v>
      </c>
      <c r="J78" s="55">
        <f t="shared" si="60"/>
        <v>40</v>
      </c>
      <c r="K78" s="55">
        <f t="shared" si="61"/>
        <v>66</v>
      </c>
      <c r="L78" s="55">
        <f t="shared" si="62"/>
        <v>84</v>
      </c>
      <c r="M78" s="55">
        <f t="shared" si="63"/>
        <v>90</v>
      </c>
      <c r="N78" s="63">
        <f t="shared" si="64"/>
        <v>16</v>
      </c>
      <c r="O78" s="55">
        <f t="shared" si="65"/>
        <v>18</v>
      </c>
      <c r="P78" s="59">
        <f t="shared" si="56"/>
        <v>24</v>
      </c>
      <c r="Q78" s="59">
        <f t="shared" si="57"/>
        <v>30</v>
      </c>
      <c r="R78" s="59">
        <f t="shared" si="66"/>
        <v>66</v>
      </c>
      <c r="S78" s="59">
        <f t="shared" si="67"/>
        <v>84</v>
      </c>
      <c r="T78" s="59">
        <f t="shared" si="68"/>
        <v>20</v>
      </c>
      <c r="U78" s="59">
        <f t="shared" si="69"/>
        <v>20</v>
      </c>
      <c r="V78" s="59">
        <f t="shared" si="70"/>
        <v>22</v>
      </c>
      <c r="W78" s="59">
        <f t="shared" si="71"/>
        <v>16</v>
      </c>
      <c r="X78" s="59">
        <f t="shared" si="72"/>
        <v>20</v>
      </c>
      <c r="Y78" s="59">
        <f t="shared" si="73"/>
        <v>26</v>
      </c>
      <c r="Z78" s="59">
        <f t="shared" si="74"/>
        <v>30</v>
      </c>
      <c r="AA78" s="59">
        <f t="shared" si="75"/>
        <v>66</v>
      </c>
      <c r="AB78" s="59">
        <f t="shared" si="76"/>
        <v>84</v>
      </c>
      <c r="AC78" s="59">
        <f t="shared" si="77"/>
        <v>90</v>
      </c>
      <c r="AD78" s="59">
        <f t="shared" si="78"/>
        <v>120</v>
      </c>
      <c r="AE78" s="60">
        <f t="shared" si="79"/>
        <v>160</v>
      </c>
      <c r="AF78" s="60">
        <f t="shared" si="80"/>
        <v>164</v>
      </c>
      <c r="AG78" s="60">
        <f t="shared" si="81"/>
        <v>170</v>
      </c>
      <c r="AH78" s="60">
        <f t="shared" si="82"/>
        <v>180</v>
      </c>
      <c r="AI78" s="61">
        <f t="shared" si="83"/>
        <v>190</v>
      </c>
    </row>
    <row r="79" spans="1:35" x14ac:dyDescent="0.25">
      <c r="A79" s="144"/>
      <c r="B79" s="147"/>
      <c r="C79" s="150"/>
      <c r="D79" s="3">
        <v>26</v>
      </c>
      <c r="E79" s="3">
        <v>0.27</v>
      </c>
      <c r="F79" s="13" t="s">
        <v>90</v>
      </c>
      <c r="G79" s="58">
        <v>15</v>
      </c>
      <c r="H79" s="55">
        <f t="shared" si="58"/>
        <v>19.23076923076923</v>
      </c>
      <c r="I79" s="55">
        <f t="shared" si="59"/>
        <v>28.846153846153847</v>
      </c>
      <c r="J79" s="55">
        <f t="shared" si="60"/>
        <v>38.46153846153846</v>
      </c>
      <c r="K79" s="55">
        <f t="shared" si="61"/>
        <v>63.46153846153846</v>
      </c>
      <c r="L79" s="55">
        <f t="shared" si="62"/>
        <v>80.769230769230774</v>
      </c>
      <c r="M79" s="55">
        <f t="shared" si="63"/>
        <v>86.538461538461533</v>
      </c>
      <c r="N79" s="63">
        <f>400/D79</f>
        <v>15.384615384615385</v>
      </c>
      <c r="O79" s="55">
        <f t="shared" si="65"/>
        <v>17.307692307692307</v>
      </c>
      <c r="P79" s="59">
        <f t="shared" si="56"/>
        <v>23.076923076923077</v>
      </c>
      <c r="Q79" s="59">
        <f t="shared" si="57"/>
        <v>28.846153846153847</v>
      </c>
      <c r="R79" s="59">
        <f t="shared" si="66"/>
        <v>63.46153846153846</v>
      </c>
      <c r="S79" s="59">
        <f t="shared" si="67"/>
        <v>80.769230769230774</v>
      </c>
      <c r="T79" s="59">
        <f t="shared" si="68"/>
        <v>19.23076923076923</v>
      </c>
      <c r="U79" s="59">
        <f t="shared" si="69"/>
        <v>19.23076923076923</v>
      </c>
      <c r="V79" s="59">
        <f t="shared" si="70"/>
        <v>21.153846153846153</v>
      </c>
      <c r="W79" s="59">
        <f t="shared" si="71"/>
        <v>15.384615384615385</v>
      </c>
      <c r="X79" s="59">
        <f t="shared" si="72"/>
        <v>19.23076923076923</v>
      </c>
      <c r="Y79" s="59">
        <f t="shared" si="73"/>
        <v>25</v>
      </c>
      <c r="Z79" s="59">
        <f t="shared" si="74"/>
        <v>28.846153846153847</v>
      </c>
      <c r="AA79" s="59">
        <f t="shared" si="75"/>
        <v>63.46153846153846</v>
      </c>
      <c r="AB79" s="59">
        <f t="shared" si="76"/>
        <v>80.769230769230774</v>
      </c>
      <c r="AC79" s="59">
        <f t="shared" si="77"/>
        <v>86.538461538461533</v>
      </c>
      <c r="AD79" s="59">
        <f t="shared" si="78"/>
        <v>115.38461538461539</v>
      </c>
      <c r="AE79" s="60">
        <f t="shared" si="79"/>
        <v>153.84615384615384</v>
      </c>
      <c r="AF79" s="60">
        <f t="shared" si="80"/>
        <v>157.69230769230768</v>
      </c>
      <c r="AG79" s="60">
        <f t="shared" si="81"/>
        <v>163.46153846153845</v>
      </c>
      <c r="AH79" s="60">
        <f t="shared" si="82"/>
        <v>173.07692307692307</v>
      </c>
      <c r="AI79" s="61">
        <f t="shared" si="83"/>
        <v>182.69230769230768</v>
      </c>
    </row>
    <row r="80" spans="1:35" x14ac:dyDescent="0.25">
      <c r="A80" s="144"/>
      <c r="B80" s="147"/>
      <c r="C80" s="150"/>
      <c r="D80" s="3">
        <v>27</v>
      </c>
      <c r="E80" s="3">
        <v>0.124</v>
      </c>
      <c r="F80" s="13" t="s">
        <v>90</v>
      </c>
      <c r="G80" s="58">
        <v>15</v>
      </c>
      <c r="H80" s="55">
        <f t="shared" si="58"/>
        <v>18.518518518518519</v>
      </c>
      <c r="I80" s="55">
        <f t="shared" si="59"/>
        <v>27.777777777777779</v>
      </c>
      <c r="J80" s="55">
        <f t="shared" si="60"/>
        <v>37.037037037037038</v>
      </c>
      <c r="K80" s="55">
        <f t="shared" si="61"/>
        <v>61.111111111111114</v>
      </c>
      <c r="L80" s="55">
        <f t="shared" si="62"/>
        <v>77.777777777777771</v>
      </c>
      <c r="M80" s="55">
        <f t="shared" si="63"/>
        <v>83.333333333333329</v>
      </c>
      <c r="N80" s="63">
        <f t="shared" si="64"/>
        <v>14.814814814814815</v>
      </c>
      <c r="O80" s="55">
        <f t="shared" si="65"/>
        <v>16.666666666666668</v>
      </c>
      <c r="P80" s="59">
        <f t="shared" si="56"/>
        <v>22.222222222222221</v>
      </c>
      <c r="Q80" s="59">
        <f t="shared" si="57"/>
        <v>27.777777777777779</v>
      </c>
      <c r="R80" s="59">
        <f t="shared" si="66"/>
        <v>61.111111111111114</v>
      </c>
      <c r="S80" s="59">
        <f t="shared" si="67"/>
        <v>77.777777777777771</v>
      </c>
      <c r="T80" s="59">
        <f t="shared" si="68"/>
        <v>18.518518518518519</v>
      </c>
      <c r="U80" s="59">
        <f t="shared" si="69"/>
        <v>18.518518518518519</v>
      </c>
      <c r="V80" s="59">
        <f t="shared" si="70"/>
        <v>20.37037037037037</v>
      </c>
      <c r="W80" s="59">
        <f t="shared" si="71"/>
        <v>14.814814814814815</v>
      </c>
      <c r="X80" s="59">
        <f t="shared" si="72"/>
        <v>18.518518518518519</v>
      </c>
      <c r="Y80" s="59">
        <f t="shared" si="73"/>
        <v>24.074074074074073</v>
      </c>
      <c r="Z80" s="59">
        <f t="shared" si="74"/>
        <v>27.777777777777779</v>
      </c>
      <c r="AA80" s="59">
        <f t="shared" si="75"/>
        <v>61.111111111111114</v>
      </c>
      <c r="AB80" s="59">
        <f t="shared" si="76"/>
        <v>77.777777777777771</v>
      </c>
      <c r="AC80" s="59">
        <f t="shared" si="77"/>
        <v>83.333333333333329</v>
      </c>
      <c r="AD80" s="59">
        <f t="shared" si="78"/>
        <v>111.11111111111111</v>
      </c>
      <c r="AE80" s="60">
        <f t="shared" si="79"/>
        <v>148.14814814814815</v>
      </c>
      <c r="AF80" s="60">
        <f t="shared" si="80"/>
        <v>151.85185185185185</v>
      </c>
      <c r="AG80" s="60">
        <f t="shared" si="81"/>
        <v>157.40740740740742</v>
      </c>
      <c r="AH80" s="60">
        <f t="shared" si="82"/>
        <v>166.66666666666666</v>
      </c>
      <c r="AI80" s="61">
        <f t="shared" si="83"/>
        <v>175.92592592592592</v>
      </c>
    </row>
    <row r="81" spans="1:35" x14ac:dyDescent="0.25">
      <c r="A81" s="144"/>
      <c r="B81" s="147"/>
      <c r="C81" s="150"/>
      <c r="D81" s="3">
        <v>30</v>
      </c>
      <c r="E81" s="3">
        <v>0.15</v>
      </c>
      <c r="F81" s="13" t="s">
        <v>90</v>
      </c>
      <c r="G81" s="58">
        <v>13</v>
      </c>
      <c r="H81" s="55">
        <f t="shared" si="58"/>
        <v>16.666666666666668</v>
      </c>
      <c r="I81" s="55">
        <f t="shared" si="59"/>
        <v>25</v>
      </c>
      <c r="J81" s="55">
        <f t="shared" si="60"/>
        <v>33.333333333333336</v>
      </c>
      <c r="K81" s="55">
        <f t="shared" si="61"/>
        <v>55</v>
      </c>
      <c r="L81" s="55">
        <f t="shared" si="62"/>
        <v>70</v>
      </c>
      <c r="M81" s="55">
        <f t="shared" si="63"/>
        <v>75</v>
      </c>
      <c r="N81" s="63">
        <f t="shared" si="64"/>
        <v>13.333333333333334</v>
      </c>
      <c r="O81" s="55">
        <f t="shared" si="65"/>
        <v>15</v>
      </c>
      <c r="P81" s="59">
        <f>600/D81</f>
        <v>20</v>
      </c>
      <c r="Q81" s="59">
        <f>750/D81</f>
        <v>25</v>
      </c>
      <c r="R81" s="59">
        <f t="shared" si="66"/>
        <v>55</v>
      </c>
      <c r="S81" s="59">
        <f t="shared" si="67"/>
        <v>70</v>
      </c>
      <c r="T81" s="59">
        <f t="shared" si="68"/>
        <v>16.666666666666668</v>
      </c>
      <c r="U81" s="59">
        <f t="shared" si="69"/>
        <v>16.666666666666668</v>
      </c>
      <c r="V81" s="59">
        <f t="shared" si="70"/>
        <v>18.333333333333332</v>
      </c>
      <c r="W81" s="59">
        <f t="shared" si="71"/>
        <v>13.333333333333334</v>
      </c>
      <c r="X81" s="59">
        <f t="shared" si="72"/>
        <v>16.666666666666668</v>
      </c>
      <c r="Y81" s="59">
        <f t="shared" si="73"/>
        <v>21.666666666666668</v>
      </c>
      <c r="Z81" s="59">
        <f t="shared" si="74"/>
        <v>25</v>
      </c>
      <c r="AA81" s="59">
        <f t="shared" si="75"/>
        <v>55</v>
      </c>
      <c r="AB81" s="59">
        <f t="shared" si="76"/>
        <v>70</v>
      </c>
      <c r="AC81" s="59">
        <f t="shared" si="77"/>
        <v>75</v>
      </c>
      <c r="AD81" s="59">
        <f t="shared" si="78"/>
        <v>100</v>
      </c>
      <c r="AE81" s="60">
        <f t="shared" si="79"/>
        <v>133.33333333333334</v>
      </c>
      <c r="AF81" s="60">
        <f t="shared" si="80"/>
        <v>136.66666666666666</v>
      </c>
      <c r="AG81" s="60">
        <f t="shared" si="81"/>
        <v>141.66666666666666</v>
      </c>
      <c r="AH81" s="60">
        <f t="shared" si="82"/>
        <v>150</v>
      </c>
      <c r="AI81" s="61">
        <f t="shared" si="83"/>
        <v>158.33333333333334</v>
      </c>
    </row>
    <row r="82" spans="1:35" x14ac:dyDescent="0.25">
      <c r="A82" s="144"/>
      <c r="B82" s="147"/>
      <c r="C82" s="150"/>
      <c r="D82" s="3">
        <v>33</v>
      </c>
      <c r="E82" s="3">
        <v>0.155</v>
      </c>
      <c r="F82" s="13" t="s">
        <v>90</v>
      </c>
      <c r="G82" s="58">
        <v>12</v>
      </c>
      <c r="H82" s="55">
        <f t="shared" si="58"/>
        <v>15.151515151515152</v>
      </c>
      <c r="I82" s="55">
        <f t="shared" si="59"/>
        <v>22.727272727272727</v>
      </c>
      <c r="J82" s="55">
        <f t="shared" si="60"/>
        <v>30.303030303030305</v>
      </c>
      <c r="K82" s="55">
        <f t="shared" si="61"/>
        <v>50</v>
      </c>
      <c r="L82" s="55">
        <f t="shared" si="62"/>
        <v>63.636363636363633</v>
      </c>
      <c r="M82" s="55">
        <f t="shared" si="63"/>
        <v>68.181818181818187</v>
      </c>
      <c r="N82" s="63">
        <f t="shared" si="64"/>
        <v>12.121212121212121</v>
      </c>
      <c r="O82" s="55">
        <f t="shared" si="65"/>
        <v>13.636363636363637</v>
      </c>
      <c r="P82" s="59">
        <f t="shared" ref="P82:P86" si="84">600/D82</f>
        <v>18.181818181818183</v>
      </c>
      <c r="Q82" s="59">
        <f t="shared" ref="Q82:Q86" si="85">750/D82</f>
        <v>22.727272727272727</v>
      </c>
      <c r="R82" s="59">
        <f t="shared" si="66"/>
        <v>50</v>
      </c>
      <c r="S82" s="59">
        <f t="shared" si="67"/>
        <v>63.636363636363633</v>
      </c>
      <c r="T82" s="59">
        <f t="shared" si="68"/>
        <v>15.151515151515152</v>
      </c>
      <c r="U82" s="59">
        <f t="shared" si="69"/>
        <v>15.151515151515152</v>
      </c>
      <c r="V82" s="59">
        <f t="shared" si="70"/>
        <v>16.666666666666668</v>
      </c>
      <c r="W82" s="59">
        <f t="shared" si="71"/>
        <v>12.121212121212121</v>
      </c>
      <c r="X82" s="59">
        <f t="shared" si="72"/>
        <v>15.151515151515152</v>
      </c>
      <c r="Y82" s="59">
        <f t="shared" si="73"/>
        <v>19.696969696969695</v>
      </c>
      <c r="Z82" s="59">
        <f t="shared" si="74"/>
        <v>22.727272727272727</v>
      </c>
      <c r="AA82" s="59">
        <f t="shared" si="75"/>
        <v>50</v>
      </c>
      <c r="AB82" s="59">
        <f t="shared" si="76"/>
        <v>63.636363636363633</v>
      </c>
      <c r="AC82" s="59">
        <f t="shared" si="77"/>
        <v>68.181818181818187</v>
      </c>
      <c r="AD82" s="59">
        <f t="shared" si="78"/>
        <v>90.909090909090907</v>
      </c>
      <c r="AE82" s="60">
        <f t="shared" si="79"/>
        <v>121.21212121212122</v>
      </c>
      <c r="AF82" s="60">
        <f t="shared" si="80"/>
        <v>124.24242424242425</v>
      </c>
      <c r="AG82" s="60">
        <f t="shared" si="81"/>
        <v>128.78787878787878</v>
      </c>
      <c r="AH82" s="60">
        <f t="shared" si="82"/>
        <v>136.36363636363637</v>
      </c>
      <c r="AI82" s="61">
        <f t="shared" si="83"/>
        <v>143.93939393939394</v>
      </c>
    </row>
    <row r="83" spans="1:35" x14ac:dyDescent="0.25">
      <c r="A83" s="144"/>
      <c r="B83" s="147"/>
      <c r="C83" s="150"/>
      <c r="D83" s="3">
        <v>35</v>
      </c>
      <c r="E83" s="3">
        <v>0.16400000000000001</v>
      </c>
      <c r="F83" s="13" t="s">
        <v>90</v>
      </c>
      <c r="G83" s="58">
        <v>11</v>
      </c>
      <c r="H83" s="55">
        <f t="shared" si="58"/>
        <v>14.285714285714286</v>
      </c>
      <c r="I83" s="55">
        <f t="shared" si="59"/>
        <v>21.428571428571427</v>
      </c>
      <c r="J83" s="55">
        <f t="shared" si="60"/>
        <v>28.571428571428573</v>
      </c>
      <c r="K83" s="55">
        <f t="shared" si="61"/>
        <v>47.142857142857146</v>
      </c>
      <c r="L83" s="55">
        <f t="shared" si="62"/>
        <v>60</v>
      </c>
      <c r="M83" s="55">
        <f t="shared" si="63"/>
        <v>64.285714285714292</v>
      </c>
      <c r="N83" s="63">
        <f t="shared" si="64"/>
        <v>11.428571428571429</v>
      </c>
      <c r="O83" s="55">
        <f t="shared" si="65"/>
        <v>12.857142857142858</v>
      </c>
      <c r="P83" s="59">
        <f t="shared" si="84"/>
        <v>17.142857142857142</v>
      </c>
      <c r="Q83" s="59">
        <f t="shared" si="85"/>
        <v>21.428571428571427</v>
      </c>
      <c r="R83" s="59">
        <f t="shared" si="66"/>
        <v>47.142857142857146</v>
      </c>
      <c r="S83" s="59">
        <f t="shared" si="67"/>
        <v>60</v>
      </c>
      <c r="T83" s="59">
        <f t="shared" si="68"/>
        <v>14.285714285714286</v>
      </c>
      <c r="U83" s="59">
        <f t="shared" si="69"/>
        <v>14.285714285714286</v>
      </c>
      <c r="V83" s="59">
        <f t="shared" si="70"/>
        <v>15.714285714285714</v>
      </c>
      <c r="W83" s="59">
        <f t="shared" si="71"/>
        <v>11.428571428571429</v>
      </c>
      <c r="X83" s="59">
        <f t="shared" si="72"/>
        <v>14.285714285714286</v>
      </c>
      <c r="Y83" s="59">
        <f t="shared" si="73"/>
        <v>18.571428571428573</v>
      </c>
      <c r="Z83" s="59">
        <f t="shared" si="74"/>
        <v>21.428571428571427</v>
      </c>
      <c r="AA83" s="59">
        <f t="shared" si="75"/>
        <v>47.142857142857146</v>
      </c>
      <c r="AB83" s="59">
        <f t="shared" si="76"/>
        <v>60</v>
      </c>
      <c r="AC83" s="59">
        <f t="shared" si="77"/>
        <v>64.285714285714292</v>
      </c>
      <c r="AD83" s="59">
        <f t="shared" si="78"/>
        <v>85.714285714285708</v>
      </c>
      <c r="AE83" s="60">
        <f t="shared" si="79"/>
        <v>114.28571428571429</v>
      </c>
      <c r="AF83" s="60">
        <f t="shared" si="80"/>
        <v>117.14285714285714</v>
      </c>
      <c r="AG83" s="60">
        <f t="shared" si="81"/>
        <v>121.42857142857143</v>
      </c>
      <c r="AH83" s="60">
        <f t="shared" si="82"/>
        <v>128.57142857142858</v>
      </c>
      <c r="AI83" s="61">
        <f t="shared" si="83"/>
        <v>135.71428571428572</v>
      </c>
    </row>
    <row r="84" spans="1:35" x14ac:dyDescent="0.25">
      <c r="A84" s="144"/>
      <c r="B84" s="147"/>
      <c r="C84" s="150"/>
      <c r="D84" s="3">
        <v>40</v>
      </c>
      <c r="E84" s="3">
        <v>0.2</v>
      </c>
      <c r="F84" s="13" t="s">
        <v>90</v>
      </c>
      <c r="G84" s="58">
        <v>10</v>
      </c>
      <c r="H84" s="55">
        <f t="shared" si="58"/>
        <v>12.5</v>
      </c>
      <c r="I84" s="55">
        <f t="shared" si="59"/>
        <v>18.75</v>
      </c>
      <c r="J84" s="55">
        <f t="shared" si="60"/>
        <v>25</v>
      </c>
      <c r="K84" s="55">
        <f t="shared" si="61"/>
        <v>41.25</v>
      </c>
      <c r="L84" s="55">
        <f t="shared" si="62"/>
        <v>52.5</v>
      </c>
      <c r="M84" s="55">
        <f t="shared" si="63"/>
        <v>56.25</v>
      </c>
      <c r="N84" s="63">
        <f t="shared" si="64"/>
        <v>10</v>
      </c>
      <c r="O84" s="55">
        <f t="shared" si="65"/>
        <v>11.25</v>
      </c>
      <c r="P84" s="59">
        <f t="shared" si="84"/>
        <v>15</v>
      </c>
      <c r="Q84" s="59">
        <f t="shared" si="85"/>
        <v>18.75</v>
      </c>
      <c r="R84" s="59">
        <f t="shared" si="66"/>
        <v>41.25</v>
      </c>
      <c r="S84" s="59">
        <f t="shared" si="67"/>
        <v>52.5</v>
      </c>
      <c r="T84" s="59">
        <f t="shared" si="68"/>
        <v>12.5</v>
      </c>
      <c r="U84" s="59">
        <f t="shared" si="69"/>
        <v>12.5</v>
      </c>
      <c r="V84" s="59">
        <f t="shared" si="70"/>
        <v>13.75</v>
      </c>
      <c r="W84" s="59">
        <f t="shared" si="71"/>
        <v>10</v>
      </c>
      <c r="X84" s="59">
        <f t="shared" si="72"/>
        <v>12.5</v>
      </c>
      <c r="Y84" s="59">
        <f t="shared" si="73"/>
        <v>16.25</v>
      </c>
      <c r="Z84" s="59">
        <f t="shared" si="74"/>
        <v>18.75</v>
      </c>
      <c r="AA84" s="59">
        <f t="shared" si="75"/>
        <v>41.25</v>
      </c>
      <c r="AB84" s="59">
        <f t="shared" si="76"/>
        <v>52.5</v>
      </c>
      <c r="AC84" s="59">
        <f t="shared" si="77"/>
        <v>56.25</v>
      </c>
      <c r="AD84" s="59">
        <f t="shared" si="78"/>
        <v>75</v>
      </c>
      <c r="AE84" s="60">
        <f t="shared" si="79"/>
        <v>100</v>
      </c>
      <c r="AF84" s="60">
        <f t="shared" si="80"/>
        <v>102.5</v>
      </c>
      <c r="AG84" s="60">
        <f t="shared" si="81"/>
        <v>106.25</v>
      </c>
      <c r="AH84" s="60">
        <f t="shared" si="82"/>
        <v>112.5</v>
      </c>
      <c r="AI84" s="61">
        <f t="shared" si="83"/>
        <v>118.75</v>
      </c>
    </row>
    <row r="85" spans="1:35" x14ac:dyDescent="0.25">
      <c r="A85" s="144"/>
      <c r="B85" s="147"/>
      <c r="C85" s="150"/>
      <c r="D85" s="3">
        <v>50</v>
      </c>
      <c r="E85" s="3">
        <v>0.24</v>
      </c>
      <c r="F85" s="13" t="s">
        <v>90</v>
      </c>
      <c r="G85" s="58">
        <v>8</v>
      </c>
      <c r="H85" s="55">
        <f t="shared" si="58"/>
        <v>10</v>
      </c>
      <c r="I85" s="55">
        <f t="shared" si="59"/>
        <v>15</v>
      </c>
      <c r="J85" s="55">
        <f t="shared" si="60"/>
        <v>20</v>
      </c>
      <c r="K85" s="55">
        <f t="shared" si="61"/>
        <v>33</v>
      </c>
      <c r="L85" s="55">
        <f t="shared" si="62"/>
        <v>42</v>
      </c>
      <c r="M85" s="55">
        <f t="shared" si="63"/>
        <v>45</v>
      </c>
      <c r="N85" s="63">
        <f t="shared" si="64"/>
        <v>8</v>
      </c>
      <c r="O85" s="55">
        <f t="shared" si="65"/>
        <v>9</v>
      </c>
      <c r="P85" s="59">
        <f t="shared" si="84"/>
        <v>12</v>
      </c>
      <c r="Q85" s="59">
        <f t="shared" si="85"/>
        <v>15</v>
      </c>
      <c r="R85" s="59">
        <f t="shared" si="66"/>
        <v>33</v>
      </c>
      <c r="S85" s="59">
        <f t="shared" si="67"/>
        <v>42</v>
      </c>
      <c r="T85" s="59">
        <f t="shared" si="68"/>
        <v>10</v>
      </c>
      <c r="U85" s="59">
        <f t="shared" si="69"/>
        <v>10</v>
      </c>
      <c r="V85" s="59">
        <f t="shared" si="70"/>
        <v>11</v>
      </c>
      <c r="W85" s="59">
        <f t="shared" si="71"/>
        <v>8</v>
      </c>
      <c r="X85" s="59">
        <f t="shared" si="72"/>
        <v>10</v>
      </c>
      <c r="Y85" s="59">
        <f t="shared" si="73"/>
        <v>13</v>
      </c>
      <c r="Z85" s="59">
        <f t="shared" si="74"/>
        <v>15</v>
      </c>
      <c r="AA85" s="59">
        <f t="shared" si="75"/>
        <v>33</v>
      </c>
      <c r="AB85" s="59">
        <f t="shared" si="76"/>
        <v>42</v>
      </c>
      <c r="AC85" s="59">
        <f t="shared" si="77"/>
        <v>45</v>
      </c>
      <c r="AD85" s="59">
        <f t="shared" si="78"/>
        <v>60</v>
      </c>
      <c r="AE85" s="60">
        <f t="shared" si="79"/>
        <v>80</v>
      </c>
      <c r="AF85" s="60">
        <f t="shared" si="80"/>
        <v>82</v>
      </c>
      <c r="AG85" s="60">
        <f t="shared" si="81"/>
        <v>85</v>
      </c>
      <c r="AH85" s="60">
        <f t="shared" si="82"/>
        <v>90</v>
      </c>
      <c r="AI85" s="61">
        <f t="shared" si="83"/>
        <v>95</v>
      </c>
    </row>
    <row r="86" spans="1:35" ht="15.75" thickBot="1" x14ac:dyDescent="0.3">
      <c r="A86" s="145"/>
      <c r="B86" s="148"/>
      <c r="C86" s="151"/>
      <c r="D86" s="4">
        <v>70</v>
      </c>
      <c r="E86" s="4">
        <v>0.312</v>
      </c>
      <c r="F86" s="14" t="s">
        <v>90</v>
      </c>
      <c r="G86" s="58">
        <v>6</v>
      </c>
      <c r="H86" s="55">
        <f t="shared" si="58"/>
        <v>7.1428571428571432</v>
      </c>
      <c r="I86" s="55">
        <f t="shared" si="59"/>
        <v>10.714285714285714</v>
      </c>
      <c r="J86" s="55">
        <f t="shared" si="60"/>
        <v>14.285714285714286</v>
      </c>
      <c r="K86" s="55">
        <f t="shared" si="61"/>
        <v>23.571428571428573</v>
      </c>
      <c r="L86" s="55">
        <f t="shared" si="62"/>
        <v>30</v>
      </c>
      <c r="M86" s="55">
        <f t="shared" si="63"/>
        <v>32.142857142857146</v>
      </c>
      <c r="N86" s="75">
        <f t="shared" si="64"/>
        <v>5.7142857142857144</v>
      </c>
      <c r="O86" s="55">
        <f t="shared" si="65"/>
        <v>6.4285714285714288</v>
      </c>
      <c r="P86" s="59">
        <f t="shared" si="84"/>
        <v>8.5714285714285712</v>
      </c>
      <c r="Q86" s="59">
        <f t="shared" si="85"/>
        <v>10.714285714285714</v>
      </c>
      <c r="R86" s="59">
        <f t="shared" si="66"/>
        <v>23.571428571428573</v>
      </c>
      <c r="S86" s="59">
        <f t="shared" si="67"/>
        <v>30</v>
      </c>
      <c r="T86" s="59">
        <f t="shared" si="68"/>
        <v>7.1428571428571432</v>
      </c>
      <c r="U86" s="59">
        <f t="shared" si="69"/>
        <v>7.1428571428571432</v>
      </c>
      <c r="V86" s="59">
        <f t="shared" si="70"/>
        <v>7.8571428571428568</v>
      </c>
      <c r="W86" s="59">
        <f t="shared" si="71"/>
        <v>5.7142857142857144</v>
      </c>
      <c r="X86" s="59">
        <f t="shared" si="72"/>
        <v>7.1428571428571432</v>
      </c>
      <c r="Y86" s="59">
        <f t="shared" si="73"/>
        <v>9.2857142857142865</v>
      </c>
      <c r="Z86" s="59">
        <f t="shared" si="74"/>
        <v>10.714285714285714</v>
      </c>
      <c r="AA86" s="59">
        <f t="shared" si="75"/>
        <v>23.571428571428573</v>
      </c>
      <c r="AB86" s="59">
        <f t="shared" si="76"/>
        <v>30</v>
      </c>
      <c r="AC86" s="59">
        <f t="shared" si="77"/>
        <v>32.142857142857146</v>
      </c>
      <c r="AD86" s="59">
        <f t="shared" si="78"/>
        <v>42.857142857142854</v>
      </c>
      <c r="AE86" s="60">
        <f t="shared" si="79"/>
        <v>57.142857142857146</v>
      </c>
      <c r="AF86" s="60">
        <f t="shared" si="80"/>
        <v>58.571428571428569</v>
      </c>
      <c r="AG86" s="60">
        <f t="shared" si="81"/>
        <v>60.714285714285715</v>
      </c>
      <c r="AH86" s="60">
        <f t="shared" si="82"/>
        <v>64.285714285714292</v>
      </c>
      <c r="AI86" s="61">
        <f t="shared" si="83"/>
        <v>67.857142857142861</v>
      </c>
    </row>
    <row r="87" spans="1:35" ht="15.75" thickBot="1" x14ac:dyDescent="0.3">
      <c r="A87" s="18"/>
      <c r="B87" s="16"/>
      <c r="C87" s="16"/>
      <c r="D87" s="10"/>
      <c r="E87" s="10"/>
      <c r="F87" s="94"/>
      <c r="G87" s="93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1"/>
    </row>
    <row r="88" spans="1:35" x14ac:dyDescent="0.25">
      <c r="A88" s="143" t="s">
        <v>67</v>
      </c>
      <c r="B88" s="146" t="s">
        <v>92</v>
      </c>
      <c r="C88" s="149" t="s">
        <v>68</v>
      </c>
      <c r="D88" s="11">
        <v>5</v>
      </c>
      <c r="E88" s="11">
        <v>0.05</v>
      </c>
      <c r="F88" s="12" t="s">
        <v>90</v>
      </c>
      <c r="G88" s="58">
        <v>70</v>
      </c>
      <c r="H88" s="55">
        <f>6/E88</f>
        <v>120</v>
      </c>
      <c r="I88" s="55">
        <f>9/E88</f>
        <v>180</v>
      </c>
      <c r="J88" s="55">
        <f>12/E88</f>
        <v>240</v>
      </c>
      <c r="K88" s="55">
        <f>20/E88</f>
        <v>400</v>
      </c>
      <c r="L88" s="55">
        <f>25/E88</f>
        <v>500</v>
      </c>
      <c r="M88" s="55">
        <f>30/E88</f>
        <v>600</v>
      </c>
      <c r="N88" s="55">
        <f>3.5/E88</f>
        <v>70</v>
      </c>
      <c r="O88" s="55">
        <f>4.2/E88</f>
        <v>84</v>
      </c>
      <c r="P88" s="59">
        <f>5.3/E88</f>
        <v>105.99999999999999</v>
      </c>
      <c r="Q88" s="59">
        <f>6.3/E88</f>
        <v>125.99999999999999</v>
      </c>
      <c r="R88" s="59">
        <f>9.5/E88</f>
        <v>190</v>
      </c>
      <c r="S88" s="59">
        <f>14.7/E88</f>
        <v>293.99999999999994</v>
      </c>
      <c r="T88" s="59">
        <f>4.2/E88</f>
        <v>84</v>
      </c>
      <c r="U88" s="59">
        <f>4.2/E88</f>
        <v>84</v>
      </c>
      <c r="V88" s="59">
        <f>4.6/E88</f>
        <v>91.999999999999986</v>
      </c>
      <c r="W88" s="59">
        <f>3/E88</f>
        <v>60</v>
      </c>
      <c r="X88" s="59">
        <f>3.8/E88</f>
        <v>75.999999999999986</v>
      </c>
      <c r="Y88" s="59">
        <f>5.1/E88</f>
        <v>101.99999999999999</v>
      </c>
      <c r="Z88" s="59">
        <f>5.7/E88</f>
        <v>114</v>
      </c>
      <c r="AA88" s="59">
        <f>9.5/E88</f>
        <v>190</v>
      </c>
      <c r="AB88" s="59">
        <f>14.7/E88</f>
        <v>293.99999999999994</v>
      </c>
      <c r="AC88" s="59">
        <f>15.2/E88</f>
        <v>303.99999999999994</v>
      </c>
      <c r="AD88" s="59">
        <f>17.9/E88</f>
        <v>357.99999999999994</v>
      </c>
      <c r="AE88" s="60">
        <f>25.2/E88</f>
        <v>503.99999999999994</v>
      </c>
      <c r="AF88" s="60">
        <f>27/E88</f>
        <v>540</v>
      </c>
      <c r="AG88" s="60">
        <f>45/E88</f>
        <v>900</v>
      </c>
      <c r="AH88" s="60">
        <f>50/E88</f>
        <v>1000</v>
      </c>
      <c r="AI88" s="61">
        <f>55/E88</f>
        <v>1100</v>
      </c>
    </row>
    <row r="89" spans="1:35" x14ac:dyDescent="0.25">
      <c r="A89" s="144"/>
      <c r="B89" s="147"/>
      <c r="C89" s="150"/>
      <c r="D89" s="3" t="s">
        <v>56</v>
      </c>
      <c r="E89" s="3">
        <v>7.0000000000000007E-2</v>
      </c>
      <c r="F89" s="13" t="s">
        <v>90</v>
      </c>
      <c r="G89" s="58">
        <v>50</v>
      </c>
      <c r="H89" s="55">
        <f t="shared" ref="H89:H109" si="86">6/E89</f>
        <v>85.714285714285708</v>
      </c>
      <c r="I89" s="55">
        <f t="shared" ref="I89:I109" si="87">9/E89</f>
        <v>128.57142857142856</v>
      </c>
      <c r="J89" s="55">
        <f t="shared" ref="J89:J109" si="88">12/E89</f>
        <v>171.42857142857142</v>
      </c>
      <c r="K89" s="55">
        <f t="shared" ref="K89:K109" si="89">20/E89</f>
        <v>285.71428571428567</v>
      </c>
      <c r="L89" s="55">
        <f t="shared" ref="L89:L109" si="90">25/E89</f>
        <v>357.14285714285711</v>
      </c>
      <c r="M89" s="55">
        <f t="shared" ref="M89:M109" si="91">30/E89</f>
        <v>428.57142857142856</v>
      </c>
      <c r="N89" s="55">
        <f t="shared" ref="N89:N109" si="92">3.5/E89</f>
        <v>49.999999999999993</v>
      </c>
      <c r="O89" s="55">
        <f t="shared" ref="O89:O109" si="93">4.2/E89</f>
        <v>60</v>
      </c>
      <c r="P89" s="59">
        <f t="shared" ref="P89:P109" si="94">5.3/E89</f>
        <v>75.714285714285708</v>
      </c>
      <c r="Q89" s="59">
        <f t="shared" ref="Q89:Q109" si="95">6.3/E89</f>
        <v>89.999999999999986</v>
      </c>
      <c r="R89" s="59">
        <f t="shared" ref="R89:R109" si="96">9.5/E89</f>
        <v>135.71428571428569</v>
      </c>
      <c r="S89" s="59">
        <f t="shared" ref="S89:S109" si="97">14.7/E89</f>
        <v>209.99999999999997</v>
      </c>
      <c r="T89" s="59">
        <f t="shared" ref="T89:T109" si="98">4.2/E89</f>
        <v>60</v>
      </c>
      <c r="U89" s="59">
        <f t="shared" ref="U89:U109" si="99">4.2/E89</f>
        <v>60</v>
      </c>
      <c r="V89" s="59">
        <f t="shared" ref="V89:V109" si="100">4.6/E89</f>
        <v>65.714285714285708</v>
      </c>
      <c r="W89" s="59">
        <f t="shared" ref="W89:W109" si="101">3/E89</f>
        <v>42.857142857142854</v>
      </c>
      <c r="X89" s="59">
        <f t="shared" ref="X89:X109" si="102">3.8/E89</f>
        <v>54.285714285714278</v>
      </c>
      <c r="Y89" s="59">
        <f t="shared" ref="Y89:Y109" si="103">5.1/E89</f>
        <v>72.857142857142847</v>
      </c>
      <c r="Z89" s="59">
        <f t="shared" ref="Z89:Z109" si="104">5.7/E89</f>
        <v>81.428571428571416</v>
      </c>
      <c r="AA89" s="59">
        <f t="shared" ref="AA89:AA109" si="105">9.5/E89</f>
        <v>135.71428571428569</v>
      </c>
      <c r="AB89" s="59">
        <f t="shared" ref="AB89:AB109" si="106">14.7/E89</f>
        <v>209.99999999999997</v>
      </c>
      <c r="AC89" s="59">
        <f t="shared" ref="AC89:AC109" si="107">15.2/E89</f>
        <v>217.14285714285711</v>
      </c>
      <c r="AD89" s="59">
        <f t="shared" ref="AD89:AD109" si="108">17.9/E89</f>
        <v>255.71428571428567</v>
      </c>
      <c r="AE89" s="60">
        <f t="shared" ref="AE89:AE109" si="109">25.2/E89</f>
        <v>359.99999999999994</v>
      </c>
      <c r="AF89" s="60">
        <f t="shared" ref="AF89:AF109" si="110">27/E89</f>
        <v>385.71428571428567</v>
      </c>
      <c r="AG89" s="60">
        <f t="shared" ref="AG89:AG109" si="111">45/E89</f>
        <v>642.85714285714278</v>
      </c>
      <c r="AH89" s="60">
        <f t="shared" ref="AH89:AH109" si="112">50/E89</f>
        <v>714.28571428571422</v>
      </c>
      <c r="AI89" s="61">
        <f t="shared" ref="AI89:AI109" si="113">55/E89</f>
        <v>785.71428571428567</v>
      </c>
    </row>
    <row r="90" spans="1:35" x14ac:dyDescent="0.25">
      <c r="A90" s="144"/>
      <c r="B90" s="147"/>
      <c r="C90" s="150"/>
      <c r="D90" s="3">
        <v>7</v>
      </c>
      <c r="E90" s="3">
        <v>0.05</v>
      </c>
      <c r="F90" s="13" t="s">
        <v>90</v>
      </c>
      <c r="G90" s="58">
        <v>70</v>
      </c>
      <c r="H90" s="55">
        <f t="shared" si="86"/>
        <v>120</v>
      </c>
      <c r="I90" s="55">
        <f t="shared" si="87"/>
        <v>180</v>
      </c>
      <c r="J90" s="55">
        <f t="shared" si="88"/>
        <v>240</v>
      </c>
      <c r="K90" s="55">
        <f t="shared" si="89"/>
        <v>400</v>
      </c>
      <c r="L90" s="55">
        <f t="shared" si="90"/>
        <v>500</v>
      </c>
      <c r="M90" s="55">
        <f t="shared" si="91"/>
        <v>600</v>
      </c>
      <c r="N90" s="55">
        <f t="shared" si="92"/>
        <v>70</v>
      </c>
      <c r="O90" s="55">
        <f t="shared" si="93"/>
        <v>84</v>
      </c>
      <c r="P90" s="59">
        <f t="shared" si="94"/>
        <v>105.99999999999999</v>
      </c>
      <c r="Q90" s="59">
        <f t="shared" si="95"/>
        <v>125.99999999999999</v>
      </c>
      <c r="R90" s="59">
        <f t="shared" si="96"/>
        <v>190</v>
      </c>
      <c r="S90" s="59">
        <f t="shared" si="97"/>
        <v>293.99999999999994</v>
      </c>
      <c r="T90" s="59">
        <f t="shared" si="98"/>
        <v>84</v>
      </c>
      <c r="U90" s="59">
        <f t="shared" si="99"/>
        <v>84</v>
      </c>
      <c r="V90" s="59">
        <f t="shared" si="100"/>
        <v>91.999999999999986</v>
      </c>
      <c r="W90" s="59">
        <f t="shared" si="101"/>
        <v>60</v>
      </c>
      <c r="X90" s="59">
        <f t="shared" si="102"/>
        <v>75.999999999999986</v>
      </c>
      <c r="Y90" s="59">
        <f t="shared" si="103"/>
        <v>101.99999999999999</v>
      </c>
      <c r="Z90" s="59">
        <f t="shared" si="104"/>
        <v>114</v>
      </c>
      <c r="AA90" s="59">
        <f t="shared" si="105"/>
        <v>190</v>
      </c>
      <c r="AB90" s="59">
        <f t="shared" si="106"/>
        <v>293.99999999999994</v>
      </c>
      <c r="AC90" s="59">
        <f t="shared" si="107"/>
        <v>303.99999999999994</v>
      </c>
      <c r="AD90" s="59">
        <f t="shared" si="108"/>
        <v>357.99999999999994</v>
      </c>
      <c r="AE90" s="60">
        <f t="shared" si="109"/>
        <v>503.99999999999994</v>
      </c>
      <c r="AF90" s="60">
        <f t="shared" si="110"/>
        <v>540</v>
      </c>
      <c r="AG90" s="60">
        <f t="shared" si="111"/>
        <v>900</v>
      </c>
      <c r="AH90" s="60">
        <f t="shared" si="112"/>
        <v>1000</v>
      </c>
      <c r="AI90" s="61">
        <f t="shared" si="113"/>
        <v>1100</v>
      </c>
    </row>
    <row r="91" spans="1:35" x14ac:dyDescent="0.25">
      <c r="A91" s="144"/>
      <c r="B91" s="147"/>
      <c r="C91" s="150"/>
      <c r="D91" s="3" t="s">
        <v>57</v>
      </c>
      <c r="E91" s="3">
        <v>7.0000000000000007E-2</v>
      </c>
      <c r="F91" s="13" t="s">
        <v>90</v>
      </c>
      <c r="G91" s="58">
        <v>50</v>
      </c>
      <c r="H91" s="55">
        <f t="shared" si="86"/>
        <v>85.714285714285708</v>
      </c>
      <c r="I91" s="55">
        <f t="shared" si="87"/>
        <v>128.57142857142856</v>
      </c>
      <c r="J91" s="55">
        <f t="shared" si="88"/>
        <v>171.42857142857142</v>
      </c>
      <c r="K91" s="55">
        <f t="shared" si="89"/>
        <v>285.71428571428567</v>
      </c>
      <c r="L91" s="55">
        <f t="shared" si="90"/>
        <v>357.14285714285711</v>
      </c>
      <c r="M91" s="55">
        <f t="shared" si="91"/>
        <v>428.57142857142856</v>
      </c>
      <c r="N91" s="55">
        <f t="shared" si="92"/>
        <v>49.999999999999993</v>
      </c>
      <c r="O91" s="55">
        <f t="shared" si="93"/>
        <v>60</v>
      </c>
      <c r="P91" s="59">
        <f t="shared" si="94"/>
        <v>75.714285714285708</v>
      </c>
      <c r="Q91" s="59">
        <f t="shared" si="95"/>
        <v>89.999999999999986</v>
      </c>
      <c r="R91" s="59">
        <f t="shared" si="96"/>
        <v>135.71428571428569</v>
      </c>
      <c r="S91" s="59">
        <f t="shared" si="97"/>
        <v>209.99999999999997</v>
      </c>
      <c r="T91" s="59">
        <f t="shared" si="98"/>
        <v>60</v>
      </c>
      <c r="U91" s="59">
        <f t="shared" si="99"/>
        <v>60</v>
      </c>
      <c r="V91" s="59">
        <f t="shared" si="100"/>
        <v>65.714285714285708</v>
      </c>
      <c r="W91" s="59">
        <f t="shared" si="101"/>
        <v>42.857142857142854</v>
      </c>
      <c r="X91" s="59">
        <f t="shared" si="102"/>
        <v>54.285714285714278</v>
      </c>
      <c r="Y91" s="59">
        <f t="shared" si="103"/>
        <v>72.857142857142847</v>
      </c>
      <c r="Z91" s="59">
        <f t="shared" si="104"/>
        <v>81.428571428571416</v>
      </c>
      <c r="AA91" s="59">
        <f t="shared" si="105"/>
        <v>135.71428571428569</v>
      </c>
      <c r="AB91" s="59">
        <f t="shared" si="106"/>
        <v>209.99999999999997</v>
      </c>
      <c r="AC91" s="59">
        <f t="shared" si="107"/>
        <v>217.14285714285711</v>
      </c>
      <c r="AD91" s="59">
        <f t="shared" si="108"/>
        <v>255.71428571428567</v>
      </c>
      <c r="AE91" s="60">
        <f t="shared" si="109"/>
        <v>359.99999999999994</v>
      </c>
      <c r="AF91" s="60">
        <f t="shared" si="110"/>
        <v>385.71428571428567</v>
      </c>
      <c r="AG91" s="60">
        <f t="shared" si="111"/>
        <v>642.85714285714278</v>
      </c>
      <c r="AH91" s="60">
        <f t="shared" si="112"/>
        <v>714.28571428571422</v>
      </c>
      <c r="AI91" s="61">
        <f t="shared" si="113"/>
        <v>785.71428571428567</v>
      </c>
    </row>
    <row r="92" spans="1:35" x14ac:dyDescent="0.25">
      <c r="A92" s="144"/>
      <c r="B92" s="147"/>
      <c r="C92" s="150"/>
      <c r="D92" s="3">
        <v>9</v>
      </c>
      <c r="E92" s="3">
        <v>0.06</v>
      </c>
      <c r="F92" s="13" t="s">
        <v>90</v>
      </c>
      <c r="G92" s="58">
        <v>58</v>
      </c>
      <c r="H92" s="55">
        <f t="shared" si="86"/>
        <v>100</v>
      </c>
      <c r="I92" s="55">
        <f t="shared" si="87"/>
        <v>150</v>
      </c>
      <c r="J92" s="55">
        <f t="shared" si="88"/>
        <v>200</v>
      </c>
      <c r="K92" s="55">
        <f t="shared" si="89"/>
        <v>333.33333333333337</v>
      </c>
      <c r="L92" s="55">
        <f t="shared" si="90"/>
        <v>416.66666666666669</v>
      </c>
      <c r="M92" s="55">
        <f t="shared" si="91"/>
        <v>500</v>
      </c>
      <c r="N92" s="55">
        <f t="shared" si="92"/>
        <v>58.333333333333336</v>
      </c>
      <c r="O92" s="55">
        <f t="shared" si="93"/>
        <v>70</v>
      </c>
      <c r="P92" s="59">
        <f t="shared" si="94"/>
        <v>88.333333333333329</v>
      </c>
      <c r="Q92" s="59">
        <f t="shared" si="95"/>
        <v>105</v>
      </c>
      <c r="R92" s="59">
        <f t="shared" si="96"/>
        <v>158.33333333333334</v>
      </c>
      <c r="S92" s="59">
        <f t="shared" si="97"/>
        <v>245</v>
      </c>
      <c r="T92" s="59">
        <f t="shared" si="98"/>
        <v>70</v>
      </c>
      <c r="U92" s="59">
        <f t="shared" si="99"/>
        <v>70</v>
      </c>
      <c r="V92" s="59">
        <f t="shared" si="100"/>
        <v>76.666666666666657</v>
      </c>
      <c r="W92" s="59">
        <f t="shared" si="101"/>
        <v>50</v>
      </c>
      <c r="X92" s="59">
        <f t="shared" si="102"/>
        <v>63.333333333333336</v>
      </c>
      <c r="Y92" s="59">
        <f t="shared" si="103"/>
        <v>85</v>
      </c>
      <c r="Z92" s="59">
        <f t="shared" si="104"/>
        <v>95</v>
      </c>
      <c r="AA92" s="59">
        <f t="shared" si="105"/>
        <v>158.33333333333334</v>
      </c>
      <c r="AB92" s="59">
        <f t="shared" si="106"/>
        <v>245</v>
      </c>
      <c r="AC92" s="59">
        <f t="shared" si="107"/>
        <v>253.33333333333334</v>
      </c>
      <c r="AD92" s="59">
        <f t="shared" si="108"/>
        <v>298.33333333333331</v>
      </c>
      <c r="AE92" s="60">
        <f t="shared" si="109"/>
        <v>420</v>
      </c>
      <c r="AF92" s="60">
        <f t="shared" si="110"/>
        <v>450</v>
      </c>
      <c r="AG92" s="60">
        <f t="shared" si="111"/>
        <v>750</v>
      </c>
      <c r="AH92" s="60">
        <f t="shared" si="112"/>
        <v>833.33333333333337</v>
      </c>
      <c r="AI92" s="61">
        <f t="shared" si="113"/>
        <v>916.66666666666674</v>
      </c>
    </row>
    <row r="93" spans="1:35" x14ac:dyDescent="0.25">
      <c r="A93" s="144"/>
      <c r="B93" s="147"/>
      <c r="C93" s="150"/>
      <c r="D93" s="3" t="s">
        <v>26</v>
      </c>
      <c r="E93" s="3">
        <v>0.08</v>
      </c>
      <c r="F93" s="13" t="s">
        <v>90</v>
      </c>
      <c r="G93" s="58">
        <v>44</v>
      </c>
      <c r="H93" s="55">
        <f t="shared" si="86"/>
        <v>75</v>
      </c>
      <c r="I93" s="55">
        <f t="shared" si="87"/>
        <v>112.5</v>
      </c>
      <c r="J93" s="55">
        <f t="shared" si="88"/>
        <v>150</v>
      </c>
      <c r="K93" s="55">
        <f t="shared" si="89"/>
        <v>250</v>
      </c>
      <c r="L93" s="55">
        <f t="shared" si="90"/>
        <v>312.5</v>
      </c>
      <c r="M93" s="55">
        <f t="shared" si="91"/>
        <v>375</v>
      </c>
      <c r="N93" s="55">
        <f t="shared" si="92"/>
        <v>43.75</v>
      </c>
      <c r="O93" s="55">
        <f t="shared" si="93"/>
        <v>52.5</v>
      </c>
      <c r="P93" s="59">
        <f t="shared" si="94"/>
        <v>66.25</v>
      </c>
      <c r="Q93" s="59">
        <f t="shared" si="95"/>
        <v>78.75</v>
      </c>
      <c r="R93" s="59">
        <f t="shared" si="96"/>
        <v>118.75</v>
      </c>
      <c r="S93" s="59">
        <f t="shared" si="97"/>
        <v>183.75</v>
      </c>
      <c r="T93" s="59">
        <f t="shared" si="98"/>
        <v>52.5</v>
      </c>
      <c r="U93" s="59">
        <f t="shared" si="99"/>
        <v>52.5</v>
      </c>
      <c r="V93" s="59">
        <f t="shared" si="100"/>
        <v>57.499999999999993</v>
      </c>
      <c r="W93" s="59">
        <f t="shared" si="101"/>
        <v>37.5</v>
      </c>
      <c r="X93" s="59">
        <f t="shared" si="102"/>
        <v>47.5</v>
      </c>
      <c r="Y93" s="59">
        <f t="shared" si="103"/>
        <v>63.749999999999993</v>
      </c>
      <c r="Z93" s="59">
        <f t="shared" si="104"/>
        <v>71.25</v>
      </c>
      <c r="AA93" s="59">
        <f t="shared" si="105"/>
        <v>118.75</v>
      </c>
      <c r="AB93" s="59">
        <f t="shared" si="106"/>
        <v>183.75</v>
      </c>
      <c r="AC93" s="59">
        <f t="shared" si="107"/>
        <v>190</v>
      </c>
      <c r="AD93" s="59">
        <f t="shared" si="108"/>
        <v>223.74999999999997</v>
      </c>
      <c r="AE93" s="60">
        <f t="shared" si="109"/>
        <v>315</v>
      </c>
      <c r="AF93" s="60">
        <f t="shared" si="110"/>
        <v>337.5</v>
      </c>
      <c r="AG93" s="60">
        <f t="shared" si="111"/>
        <v>562.5</v>
      </c>
      <c r="AH93" s="60">
        <f t="shared" si="112"/>
        <v>625</v>
      </c>
      <c r="AI93" s="61">
        <f t="shared" si="113"/>
        <v>687.5</v>
      </c>
    </row>
    <row r="94" spans="1:35" x14ac:dyDescent="0.25">
      <c r="A94" s="144"/>
      <c r="B94" s="147"/>
      <c r="C94" s="150"/>
      <c r="D94" s="3">
        <v>10</v>
      </c>
      <c r="E94" s="3">
        <v>7.0000000000000007E-2</v>
      </c>
      <c r="F94" s="13" t="s">
        <v>90</v>
      </c>
      <c r="G94" s="58">
        <v>50</v>
      </c>
      <c r="H94" s="55">
        <f t="shared" si="86"/>
        <v>85.714285714285708</v>
      </c>
      <c r="I94" s="55">
        <f t="shared" si="87"/>
        <v>128.57142857142856</v>
      </c>
      <c r="J94" s="55">
        <f t="shared" si="88"/>
        <v>171.42857142857142</v>
      </c>
      <c r="K94" s="55">
        <f t="shared" si="89"/>
        <v>285.71428571428567</v>
      </c>
      <c r="L94" s="55">
        <f t="shared" si="90"/>
        <v>357.14285714285711</v>
      </c>
      <c r="M94" s="55">
        <f t="shared" si="91"/>
        <v>428.57142857142856</v>
      </c>
      <c r="N94" s="55">
        <f t="shared" si="92"/>
        <v>49.999999999999993</v>
      </c>
      <c r="O94" s="55">
        <f t="shared" si="93"/>
        <v>60</v>
      </c>
      <c r="P94" s="59">
        <f t="shared" si="94"/>
        <v>75.714285714285708</v>
      </c>
      <c r="Q94" s="59">
        <f t="shared" si="95"/>
        <v>89.999999999999986</v>
      </c>
      <c r="R94" s="59">
        <f t="shared" si="96"/>
        <v>135.71428571428569</v>
      </c>
      <c r="S94" s="59">
        <f t="shared" si="97"/>
        <v>209.99999999999997</v>
      </c>
      <c r="T94" s="59">
        <f t="shared" si="98"/>
        <v>60</v>
      </c>
      <c r="U94" s="59">
        <f t="shared" si="99"/>
        <v>60</v>
      </c>
      <c r="V94" s="59">
        <f t="shared" si="100"/>
        <v>65.714285714285708</v>
      </c>
      <c r="W94" s="59">
        <f t="shared" si="101"/>
        <v>42.857142857142854</v>
      </c>
      <c r="X94" s="59">
        <f t="shared" si="102"/>
        <v>54.285714285714278</v>
      </c>
      <c r="Y94" s="59">
        <f t="shared" si="103"/>
        <v>72.857142857142847</v>
      </c>
      <c r="Z94" s="59">
        <f t="shared" si="104"/>
        <v>81.428571428571416</v>
      </c>
      <c r="AA94" s="59">
        <f t="shared" si="105"/>
        <v>135.71428571428569</v>
      </c>
      <c r="AB94" s="59">
        <f t="shared" si="106"/>
        <v>209.99999999999997</v>
      </c>
      <c r="AC94" s="59">
        <f t="shared" si="107"/>
        <v>217.14285714285711</v>
      </c>
      <c r="AD94" s="59">
        <f t="shared" si="108"/>
        <v>255.71428571428567</v>
      </c>
      <c r="AE94" s="60">
        <f t="shared" si="109"/>
        <v>359.99999999999994</v>
      </c>
      <c r="AF94" s="60">
        <f t="shared" si="110"/>
        <v>385.71428571428567</v>
      </c>
      <c r="AG94" s="60">
        <f t="shared" si="111"/>
        <v>642.85714285714278</v>
      </c>
      <c r="AH94" s="60">
        <f t="shared" si="112"/>
        <v>714.28571428571422</v>
      </c>
      <c r="AI94" s="61">
        <f t="shared" si="113"/>
        <v>785.71428571428567</v>
      </c>
    </row>
    <row r="95" spans="1:35" x14ac:dyDescent="0.25">
      <c r="A95" s="144"/>
      <c r="B95" s="147"/>
      <c r="C95" s="150"/>
      <c r="D95" s="3">
        <v>11</v>
      </c>
      <c r="E95" s="3">
        <v>0.08</v>
      </c>
      <c r="F95" s="13" t="s">
        <v>90</v>
      </c>
      <c r="G95" s="58">
        <v>44</v>
      </c>
      <c r="H95" s="55">
        <f t="shared" si="86"/>
        <v>75</v>
      </c>
      <c r="I95" s="55">
        <f t="shared" si="87"/>
        <v>112.5</v>
      </c>
      <c r="J95" s="55">
        <f t="shared" si="88"/>
        <v>150</v>
      </c>
      <c r="K95" s="55">
        <f t="shared" si="89"/>
        <v>250</v>
      </c>
      <c r="L95" s="55">
        <f t="shared" si="90"/>
        <v>312.5</v>
      </c>
      <c r="M95" s="55">
        <f t="shared" si="91"/>
        <v>375</v>
      </c>
      <c r="N95" s="55">
        <f t="shared" si="92"/>
        <v>43.75</v>
      </c>
      <c r="O95" s="55">
        <f t="shared" si="93"/>
        <v>52.5</v>
      </c>
      <c r="P95" s="59">
        <f t="shared" si="94"/>
        <v>66.25</v>
      </c>
      <c r="Q95" s="59">
        <f t="shared" si="95"/>
        <v>78.75</v>
      </c>
      <c r="R95" s="59">
        <f t="shared" si="96"/>
        <v>118.75</v>
      </c>
      <c r="S95" s="59">
        <f t="shared" si="97"/>
        <v>183.75</v>
      </c>
      <c r="T95" s="59">
        <f t="shared" si="98"/>
        <v>52.5</v>
      </c>
      <c r="U95" s="59">
        <f t="shared" si="99"/>
        <v>52.5</v>
      </c>
      <c r="V95" s="59">
        <f t="shared" si="100"/>
        <v>57.499999999999993</v>
      </c>
      <c r="W95" s="59">
        <f t="shared" si="101"/>
        <v>37.5</v>
      </c>
      <c r="X95" s="59">
        <f t="shared" si="102"/>
        <v>47.5</v>
      </c>
      <c r="Y95" s="59">
        <f t="shared" si="103"/>
        <v>63.749999999999993</v>
      </c>
      <c r="Z95" s="59">
        <f t="shared" si="104"/>
        <v>71.25</v>
      </c>
      <c r="AA95" s="59">
        <f t="shared" si="105"/>
        <v>118.75</v>
      </c>
      <c r="AB95" s="59">
        <f t="shared" si="106"/>
        <v>183.75</v>
      </c>
      <c r="AC95" s="59">
        <f t="shared" si="107"/>
        <v>190</v>
      </c>
      <c r="AD95" s="59">
        <f t="shared" si="108"/>
        <v>223.74999999999997</v>
      </c>
      <c r="AE95" s="60">
        <f t="shared" si="109"/>
        <v>315</v>
      </c>
      <c r="AF95" s="60">
        <f t="shared" si="110"/>
        <v>337.5</v>
      </c>
      <c r="AG95" s="60">
        <f t="shared" si="111"/>
        <v>562.5</v>
      </c>
      <c r="AH95" s="60">
        <f t="shared" si="112"/>
        <v>625</v>
      </c>
      <c r="AI95" s="61">
        <f t="shared" si="113"/>
        <v>687.5</v>
      </c>
    </row>
    <row r="96" spans="1:35" x14ac:dyDescent="0.25">
      <c r="A96" s="144"/>
      <c r="B96" s="147"/>
      <c r="C96" s="150"/>
      <c r="D96" s="3">
        <v>13</v>
      </c>
      <c r="E96" s="3">
        <v>0.08</v>
      </c>
      <c r="F96" s="13" t="s">
        <v>90</v>
      </c>
      <c r="G96" s="58">
        <v>44</v>
      </c>
      <c r="H96" s="55">
        <f t="shared" si="86"/>
        <v>75</v>
      </c>
      <c r="I96" s="55">
        <f t="shared" si="87"/>
        <v>112.5</v>
      </c>
      <c r="J96" s="55">
        <f t="shared" si="88"/>
        <v>150</v>
      </c>
      <c r="K96" s="55">
        <f t="shared" si="89"/>
        <v>250</v>
      </c>
      <c r="L96" s="55">
        <f t="shared" si="90"/>
        <v>312.5</v>
      </c>
      <c r="M96" s="55">
        <f t="shared" si="91"/>
        <v>375</v>
      </c>
      <c r="N96" s="55">
        <f t="shared" si="92"/>
        <v>43.75</v>
      </c>
      <c r="O96" s="55">
        <f t="shared" si="93"/>
        <v>52.5</v>
      </c>
      <c r="P96" s="59">
        <f t="shared" si="94"/>
        <v>66.25</v>
      </c>
      <c r="Q96" s="59">
        <f t="shared" si="95"/>
        <v>78.75</v>
      </c>
      <c r="R96" s="59">
        <f t="shared" si="96"/>
        <v>118.75</v>
      </c>
      <c r="S96" s="59">
        <f t="shared" si="97"/>
        <v>183.75</v>
      </c>
      <c r="T96" s="59">
        <f t="shared" si="98"/>
        <v>52.5</v>
      </c>
      <c r="U96" s="59">
        <f t="shared" si="99"/>
        <v>52.5</v>
      </c>
      <c r="V96" s="59">
        <f t="shared" si="100"/>
        <v>57.499999999999993</v>
      </c>
      <c r="W96" s="59">
        <f t="shared" si="101"/>
        <v>37.5</v>
      </c>
      <c r="X96" s="59">
        <f t="shared" si="102"/>
        <v>47.5</v>
      </c>
      <c r="Y96" s="59">
        <f t="shared" si="103"/>
        <v>63.749999999999993</v>
      </c>
      <c r="Z96" s="59">
        <f t="shared" si="104"/>
        <v>71.25</v>
      </c>
      <c r="AA96" s="59">
        <f t="shared" si="105"/>
        <v>118.75</v>
      </c>
      <c r="AB96" s="59">
        <f t="shared" si="106"/>
        <v>183.75</v>
      </c>
      <c r="AC96" s="59">
        <f t="shared" si="107"/>
        <v>190</v>
      </c>
      <c r="AD96" s="59">
        <f t="shared" si="108"/>
        <v>223.74999999999997</v>
      </c>
      <c r="AE96" s="60">
        <f t="shared" si="109"/>
        <v>315</v>
      </c>
      <c r="AF96" s="60">
        <f t="shared" si="110"/>
        <v>337.5</v>
      </c>
      <c r="AG96" s="60">
        <f t="shared" si="111"/>
        <v>562.5</v>
      </c>
      <c r="AH96" s="60">
        <f t="shared" si="112"/>
        <v>625</v>
      </c>
      <c r="AI96" s="61">
        <f t="shared" si="113"/>
        <v>687.5</v>
      </c>
    </row>
    <row r="97" spans="1:35" x14ac:dyDescent="0.25">
      <c r="A97" s="144"/>
      <c r="B97" s="147"/>
      <c r="C97" s="150"/>
      <c r="D97" s="3">
        <v>16</v>
      </c>
      <c r="E97" s="3">
        <v>0.1</v>
      </c>
      <c r="F97" s="13" t="s">
        <v>90</v>
      </c>
      <c r="G97" s="58">
        <v>35</v>
      </c>
      <c r="H97" s="55">
        <f t="shared" si="86"/>
        <v>60</v>
      </c>
      <c r="I97" s="55">
        <f t="shared" si="87"/>
        <v>90</v>
      </c>
      <c r="J97" s="55">
        <f t="shared" si="88"/>
        <v>120</v>
      </c>
      <c r="K97" s="55">
        <f t="shared" si="89"/>
        <v>200</v>
      </c>
      <c r="L97" s="55">
        <f t="shared" si="90"/>
        <v>250</v>
      </c>
      <c r="M97" s="55">
        <f t="shared" si="91"/>
        <v>300</v>
      </c>
      <c r="N97" s="55">
        <f t="shared" si="92"/>
        <v>35</v>
      </c>
      <c r="O97" s="55">
        <f t="shared" si="93"/>
        <v>42</v>
      </c>
      <c r="P97" s="59">
        <f t="shared" si="94"/>
        <v>52.999999999999993</v>
      </c>
      <c r="Q97" s="59">
        <f t="shared" si="95"/>
        <v>62.999999999999993</v>
      </c>
      <c r="R97" s="59">
        <f t="shared" si="96"/>
        <v>95</v>
      </c>
      <c r="S97" s="59">
        <f t="shared" si="97"/>
        <v>146.99999999999997</v>
      </c>
      <c r="T97" s="59">
        <f t="shared" si="98"/>
        <v>42</v>
      </c>
      <c r="U97" s="59">
        <f t="shared" si="99"/>
        <v>42</v>
      </c>
      <c r="V97" s="59">
        <f t="shared" si="100"/>
        <v>45.999999999999993</v>
      </c>
      <c r="W97" s="59">
        <f t="shared" si="101"/>
        <v>30</v>
      </c>
      <c r="X97" s="59">
        <f t="shared" si="102"/>
        <v>37.999999999999993</v>
      </c>
      <c r="Y97" s="59">
        <f t="shared" si="103"/>
        <v>50.999999999999993</v>
      </c>
      <c r="Z97" s="59">
        <f t="shared" si="104"/>
        <v>57</v>
      </c>
      <c r="AA97" s="59">
        <f t="shared" si="105"/>
        <v>95</v>
      </c>
      <c r="AB97" s="59">
        <f t="shared" si="106"/>
        <v>146.99999999999997</v>
      </c>
      <c r="AC97" s="59">
        <f t="shared" si="107"/>
        <v>151.99999999999997</v>
      </c>
      <c r="AD97" s="59">
        <f t="shared" si="108"/>
        <v>178.99999999999997</v>
      </c>
      <c r="AE97" s="60">
        <f t="shared" si="109"/>
        <v>251.99999999999997</v>
      </c>
      <c r="AF97" s="60">
        <f t="shared" si="110"/>
        <v>270</v>
      </c>
      <c r="AG97" s="60">
        <f t="shared" si="111"/>
        <v>450</v>
      </c>
      <c r="AH97" s="60">
        <f t="shared" si="112"/>
        <v>500</v>
      </c>
      <c r="AI97" s="61">
        <f t="shared" si="113"/>
        <v>550</v>
      </c>
    </row>
    <row r="98" spans="1:35" x14ac:dyDescent="0.25">
      <c r="A98" s="144"/>
      <c r="B98" s="147"/>
      <c r="C98" s="150"/>
      <c r="D98" s="3">
        <v>18</v>
      </c>
      <c r="E98" s="3">
        <v>0.12</v>
      </c>
      <c r="F98" s="13" t="s">
        <v>90</v>
      </c>
      <c r="G98" s="58">
        <v>29</v>
      </c>
      <c r="H98" s="55">
        <f t="shared" si="86"/>
        <v>50</v>
      </c>
      <c r="I98" s="55">
        <f t="shared" si="87"/>
        <v>75</v>
      </c>
      <c r="J98" s="55">
        <f t="shared" si="88"/>
        <v>100</v>
      </c>
      <c r="K98" s="55">
        <f t="shared" si="89"/>
        <v>166.66666666666669</v>
      </c>
      <c r="L98" s="55">
        <f t="shared" si="90"/>
        <v>208.33333333333334</v>
      </c>
      <c r="M98" s="55">
        <f t="shared" si="91"/>
        <v>250</v>
      </c>
      <c r="N98" s="55">
        <f t="shared" si="92"/>
        <v>29.166666666666668</v>
      </c>
      <c r="O98" s="55">
        <f t="shared" si="93"/>
        <v>35</v>
      </c>
      <c r="P98" s="59">
        <f t="shared" si="94"/>
        <v>44.166666666666664</v>
      </c>
      <c r="Q98" s="59">
        <f t="shared" si="95"/>
        <v>52.5</v>
      </c>
      <c r="R98" s="59">
        <f t="shared" si="96"/>
        <v>79.166666666666671</v>
      </c>
      <c r="S98" s="59">
        <f t="shared" si="97"/>
        <v>122.5</v>
      </c>
      <c r="T98" s="59">
        <f t="shared" si="98"/>
        <v>35</v>
      </c>
      <c r="U98" s="59">
        <f t="shared" si="99"/>
        <v>35</v>
      </c>
      <c r="V98" s="59">
        <f t="shared" si="100"/>
        <v>38.333333333333329</v>
      </c>
      <c r="W98" s="59">
        <f t="shared" si="101"/>
        <v>25</v>
      </c>
      <c r="X98" s="59">
        <f t="shared" si="102"/>
        <v>31.666666666666668</v>
      </c>
      <c r="Y98" s="59">
        <f t="shared" si="103"/>
        <v>42.5</v>
      </c>
      <c r="Z98" s="59">
        <f t="shared" si="104"/>
        <v>47.5</v>
      </c>
      <c r="AA98" s="59">
        <f t="shared" si="105"/>
        <v>79.166666666666671</v>
      </c>
      <c r="AB98" s="59">
        <f t="shared" si="106"/>
        <v>122.5</v>
      </c>
      <c r="AC98" s="59">
        <f t="shared" si="107"/>
        <v>126.66666666666667</v>
      </c>
      <c r="AD98" s="59">
        <f t="shared" si="108"/>
        <v>149.16666666666666</v>
      </c>
      <c r="AE98" s="60">
        <f t="shared" si="109"/>
        <v>210</v>
      </c>
      <c r="AF98" s="60">
        <f t="shared" si="110"/>
        <v>225</v>
      </c>
      <c r="AG98" s="60">
        <f t="shared" si="111"/>
        <v>375</v>
      </c>
      <c r="AH98" s="60">
        <f t="shared" si="112"/>
        <v>416.66666666666669</v>
      </c>
      <c r="AI98" s="61">
        <f t="shared" si="113"/>
        <v>458.33333333333337</v>
      </c>
    </row>
    <row r="99" spans="1:35" x14ac:dyDescent="0.25">
      <c r="A99" s="144"/>
      <c r="B99" s="147"/>
      <c r="C99" s="150"/>
      <c r="D99" s="3" t="s">
        <v>20</v>
      </c>
      <c r="E99" s="3">
        <v>0.21</v>
      </c>
      <c r="F99" s="13" t="s">
        <v>90</v>
      </c>
      <c r="G99" s="58">
        <v>17</v>
      </c>
      <c r="H99" s="55">
        <f t="shared" si="86"/>
        <v>28.571428571428573</v>
      </c>
      <c r="I99" s="55">
        <f t="shared" si="87"/>
        <v>42.857142857142861</v>
      </c>
      <c r="J99" s="55">
        <f t="shared" si="88"/>
        <v>57.142857142857146</v>
      </c>
      <c r="K99" s="55">
        <f t="shared" si="89"/>
        <v>95.238095238095241</v>
      </c>
      <c r="L99" s="55">
        <f t="shared" si="90"/>
        <v>119.04761904761905</v>
      </c>
      <c r="M99" s="55">
        <f t="shared" si="91"/>
        <v>142.85714285714286</v>
      </c>
      <c r="N99" s="55">
        <f t="shared" si="92"/>
        <v>16.666666666666668</v>
      </c>
      <c r="O99" s="55">
        <f t="shared" si="93"/>
        <v>20</v>
      </c>
      <c r="P99" s="59">
        <f t="shared" si="94"/>
        <v>25.238095238095237</v>
      </c>
      <c r="Q99" s="59">
        <f t="shared" si="95"/>
        <v>30</v>
      </c>
      <c r="R99" s="59">
        <f t="shared" si="96"/>
        <v>45.238095238095241</v>
      </c>
      <c r="S99" s="59">
        <f t="shared" si="97"/>
        <v>70</v>
      </c>
      <c r="T99" s="59">
        <f t="shared" si="98"/>
        <v>20</v>
      </c>
      <c r="U99" s="59">
        <f t="shared" si="99"/>
        <v>20</v>
      </c>
      <c r="V99" s="59">
        <f t="shared" si="100"/>
        <v>21.904761904761905</v>
      </c>
      <c r="W99" s="59">
        <f t="shared" si="101"/>
        <v>14.285714285714286</v>
      </c>
      <c r="X99" s="59">
        <f t="shared" si="102"/>
        <v>18.095238095238095</v>
      </c>
      <c r="Y99" s="59">
        <f t="shared" si="103"/>
        <v>24.285714285714285</v>
      </c>
      <c r="Z99" s="59">
        <f t="shared" si="104"/>
        <v>27.142857142857146</v>
      </c>
      <c r="AA99" s="59">
        <f t="shared" si="105"/>
        <v>45.238095238095241</v>
      </c>
      <c r="AB99" s="59">
        <f t="shared" si="106"/>
        <v>70</v>
      </c>
      <c r="AC99" s="59">
        <f t="shared" si="107"/>
        <v>72.38095238095238</v>
      </c>
      <c r="AD99" s="59">
        <f t="shared" si="108"/>
        <v>85.238095238095241</v>
      </c>
      <c r="AE99" s="60">
        <f t="shared" si="109"/>
        <v>120</v>
      </c>
      <c r="AF99" s="60">
        <f t="shared" si="110"/>
        <v>128.57142857142858</v>
      </c>
      <c r="AG99" s="60">
        <f t="shared" si="111"/>
        <v>214.28571428571431</v>
      </c>
      <c r="AH99" s="60">
        <f t="shared" si="112"/>
        <v>238.0952380952381</v>
      </c>
      <c r="AI99" s="61">
        <f t="shared" si="113"/>
        <v>261.90476190476193</v>
      </c>
    </row>
    <row r="100" spans="1:35" x14ac:dyDescent="0.25">
      <c r="A100" s="144"/>
      <c r="B100" s="147"/>
      <c r="C100" s="150"/>
      <c r="D100" s="3">
        <v>21</v>
      </c>
      <c r="E100" s="3">
        <v>0.12</v>
      </c>
      <c r="F100" s="13" t="s">
        <v>90</v>
      </c>
      <c r="G100" s="58">
        <v>29</v>
      </c>
      <c r="H100" s="55">
        <f t="shared" si="86"/>
        <v>50</v>
      </c>
      <c r="I100" s="55">
        <f t="shared" si="87"/>
        <v>75</v>
      </c>
      <c r="J100" s="55">
        <f t="shared" si="88"/>
        <v>100</v>
      </c>
      <c r="K100" s="55">
        <f t="shared" si="89"/>
        <v>166.66666666666669</v>
      </c>
      <c r="L100" s="55">
        <f t="shared" si="90"/>
        <v>208.33333333333334</v>
      </c>
      <c r="M100" s="55">
        <f t="shared" si="91"/>
        <v>250</v>
      </c>
      <c r="N100" s="55">
        <f t="shared" si="92"/>
        <v>29.166666666666668</v>
      </c>
      <c r="O100" s="55">
        <f t="shared" si="93"/>
        <v>35</v>
      </c>
      <c r="P100" s="59">
        <f t="shared" si="94"/>
        <v>44.166666666666664</v>
      </c>
      <c r="Q100" s="59">
        <f t="shared" si="95"/>
        <v>52.5</v>
      </c>
      <c r="R100" s="59">
        <f t="shared" si="96"/>
        <v>79.166666666666671</v>
      </c>
      <c r="S100" s="59">
        <f t="shared" si="97"/>
        <v>122.5</v>
      </c>
      <c r="T100" s="59">
        <f t="shared" si="98"/>
        <v>35</v>
      </c>
      <c r="U100" s="59">
        <f t="shared" si="99"/>
        <v>35</v>
      </c>
      <c r="V100" s="59">
        <f t="shared" si="100"/>
        <v>38.333333333333329</v>
      </c>
      <c r="W100" s="59">
        <f t="shared" si="101"/>
        <v>25</v>
      </c>
      <c r="X100" s="59">
        <f t="shared" si="102"/>
        <v>31.666666666666668</v>
      </c>
      <c r="Y100" s="59">
        <f t="shared" si="103"/>
        <v>42.5</v>
      </c>
      <c r="Z100" s="59">
        <f t="shared" si="104"/>
        <v>47.5</v>
      </c>
      <c r="AA100" s="59">
        <f t="shared" si="105"/>
        <v>79.166666666666671</v>
      </c>
      <c r="AB100" s="59">
        <f t="shared" si="106"/>
        <v>122.5</v>
      </c>
      <c r="AC100" s="59">
        <f t="shared" si="107"/>
        <v>126.66666666666667</v>
      </c>
      <c r="AD100" s="59">
        <f t="shared" si="108"/>
        <v>149.16666666666666</v>
      </c>
      <c r="AE100" s="60">
        <f t="shared" si="109"/>
        <v>210</v>
      </c>
      <c r="AF100" s="60">
        <f t="shared" si="110"/>
        <v>225</v>
      </c>
      <c r="AG100" s="60">
        <f t="shared" si="111"/>
        <v>375</v>
      </c>
      <c r="AH100" s="60">
        <f t="shared" si="112"/>
        <v>416.66666666666669</v>
      </c>
      <c r="AI100" s="61">
        <f t="shared" si="113"/>
        <v>458.33333333333337</v>
      </c>
    </row>
    <row r="101" spans="1:35" x14ac:dyDescent="0.25">
      <c r="A101" s="144"/>
      <c r="B101" s="147"/>
      <c r="C101" s="150"/>
      <c r="D101" s="3">
        <v>22</v>
      </c>
      <c r="E101" s="3">
        <v>0.2</v>
      </c>
      <c r="F101" s="13" t="s">
        <v>90</v>
      </c>
      <c r="G101" s="58">
        <v>18</v>
      </c>
      <c r="H101" s="55">
        <f t="shared" si="86"/>
        <v>30</v>
      </c>
      <c r="I101" s="55">
        <f t="shared" si="87"/>
        <v>45</v>
      </c>
      <c r="J101" s="55">
        <f t="shared" si="88"/>
        <v>60</v>
      </c>
      <c r="K101" s="55">
        <f t="shared" si="89"/>
        <v>100</v>
      </c>
      <c r="L101" s="55">
        <f t="shared" si="90"/>
        <v>125</v>
      </c>
      <c r="M101" s="55">
        <f t="shared" si="91"/>
        <v>150</v>
      </c>
      <c r="N101" s="55">
        <f t="shared" si="92"/>
        <v>17.5</v>
      </c>
      <c r="O101" s="55">
        <f t="shared" si="93"/>
        <v>21</v>
      </c>
      <c r="P101" s="59">
        <f t="shared" si="94"/>
        <v>26.499999999999996</v>
      </c>
      <c r="Q101" s="59">
        <f t="shared" si="95"/>
        <v>31.499999999999996</v>
      </c>
      <c r="R101" s="59">
        <f t="shared" si="96"/>
        <v>47.5</v>
      </c>
      <c r="S101" s="59">
        <f t="shared" si="97"/>
        <v>73.499999999999986</v>
      </c>
      <c r="T101" s="59">
        <f t="shared" si="98"/>
        <v>21</v>
      </c>
      <c r="U101" s="59">
        <f t="shared" si="99"/>
        <v>21</v>
      </c>
      <c r="V101" s="59">
        <f t="shared" si="100"/>
        <v>22.999999999999996</v>
      </c>
      <c r="W101" s="59">
        <f t="shared" si="101"/>
        <v>15</v>
      </c>
      <c r="X101" s="59">
        <f t="shared" si="102"/>
        <v>18.999999999999996</v>
      </c>
      <c r="Y101" s="59">
        <f t="shared" si="103"/>
        <v>25.499999999999996</v>
      </c>
      <c r="Z101" s="59">
        <f t="shared" si="104"/>
        <v>28.5</v>
      </c>
      <c r="AA101" s="59">
        <f t="shared" si="105"/>
        <v>47.5</v>
      </c>
      <c r="AB101" s="59">
        <f t="shared" si="106"/>
        <v>73.499999999999986</v>
      </c>
      <c r="AC101" s="59">
        <f t="shared" si="107"/>
        <v>75.999999999999986</v>
      </c>
      <c r="AD101" s="59">
        <f t="shared" si="108"/>
        <v>89.499999999999986</v>
      </c>
      <c r="AE101" s="60">
        <f t="shared" si="109"/>
        <v>125.99999999999999</v>
      </c>
      <c r="AF101" s="60">
        <f t="shared" si="110"/>
        <v>135</v>
      </c>
      <c r="AG101" s="60">
        <f t="shared" si="111"/>
        <v>225</v>
      </c>
      <c r="AH101" s="60">
        <f t="shared" si="112"/>
        <v>250</v>
      </c>
      <c r="AI101" s="61">
        <f t="shared" si="113"/>
        <v>275</v>
      </c>
    </row>
    <row r="102" spans="1:35" x14ac:dyDescent="0.25">
      <c r="A102" s="144"/>
      <c r="B102" s="147"/>
      <c r="C102" s="150"/>
      <c r="D102" s="3">
        <v>24</v>
      </c>
      <c r="E102" s="3">
        <v>0.15</v>
      </c>
      <c r="F102" s="13" t="s">
        <v>90</v>
      </c>
      <c r="G102" s="58">
        <v>23</v>
      </c>
      <c r="H102" s="55">
        <f t="shared" si="86"/>
        <v>40</v>
      </c>
      <c r="I102" s="55">
        <f t="shared" si="87"/>
        <v>60</v>
      </c>
      <c r="J102" s="55">
        <f t="shared" si="88"/>
        <v>80</v>
      </c>
      <c r="K102" s="55">
        <f t="shared" si="89"/>
        <v>133.33333333333334</v>
      </c>
      <c r="L102" s="55">
        <f t="shared" si="90"/>
        <v>166.66666666666669</v>
      </c>
      <c r="M102" s="55">
        <f t="shared" si="91"/>
        <v>200</v>
      </c>
      <c r="N102" s="55">
        <f t="shared" si="92"/>
        <v>23.333333333333336</v>
      </c>
      <c r="O102" s="55">
        <f t="shared" si="93"/>
        <v>28.000000000000004</v>
      </c>
      <c r="P102" s="59">
        <f t="shared" si="94"/>
        <v>35.333333333333336</v>
      </c>
      <c r="Q102" s="59">
        <f t="shared" si="95"/>
        <v>42</v>
      </c>
      <c r="R102" s="59">
        <f t="shared" si="96"/>
        <v>63.333333333333336</v>
      </c>
      <c r="S102" s="59">
        <f t="shared" si="97"/>
        <v>98</v>
      </c>
      <c r="T102" s="59">
        <f t="shared" si="98"/>
        <v>28.000000000000004</v>
      </c>
      <c r="U102" s="59">
        <f t="shared" si="99"/>
        <v>28.000000000000004</v>
      </c>
      <c r="V102" s="59">
        <f t="shared" si="100"/>
        <v>30.666666666666664</v>
      </c>
      <c r="W102" s="59">
        <f t="shared" si="101"/>
        <v>20</v>
      </c>
      <c r="X102" s="59">
        <f t="shared" si="102"/>
        <v>25.333333333333332</v>
      </c>
      <c r="Y102" s="59">
        <f t="shared" si="103"/>
        <v>34</v>
      </c>
      <c r="Z102" s="59">
        <f t="shared" si="104"/>
        <v>38</v>
      </c>
      <c r="AA102" s="59">
        <f t="shared" si="105"/>
        <v>63.333333333333336</v>
      </c>
      <c r="AB102" s="59">
        <f t="shared" si="106"/>
        <v>98</v>
      </c>
      <c r="AC102" s="59">
        <f t="shared" si="107"/>
        <v>101.33333333333333</v>
      </c>
      <c r="AD102" s="59">
        <f t="shared" si="108"/>
        <v>119.33333333333333</v>
      </c>
      <c r="AE102" s="60">
        <f t="shared" si="109"/>
        <v>168</v>
      </c>
      <c r="AF102" s="60">
        <f t="shared" si="110"/>
        <v>180</v>
      </c>
      <c r="AG102" s="60">
        <f t="shared" si="111"/>
        <v>300</v>
      </c>
      <c r="AH102" s="60">
        <f t="shared" si="112"/>
        <v>333.33333333333337</v>
      </c>
      <c r="AI102" s="61">
        <f t="shared" si="113"/>
        <v>366.66666666666669</v>
      </c>
    </row>
    <row r="103" spans="1:35" x14ac:dyDescent="0.25">
      <c r="A103" s="144"/>
      <c r="B103" s="147"/>
      <c r="C103" s="150"/>
      <c r="D103" s="3">
        <v>26</v>
      </c>
      <c r="E103" s="3">
        <v>0.15</v>
      </c>
      <c r="F103" s="13" t="s">
        <v>90</v>
      </c>
      <c r="G103" s="58">
        <v>23</v>
      </c>
      <c r="H103" s="55">
        <f t="shared" si="86"/>
        <v>40</v>
      </c>
      <c r="I103" s="55">
        <f t="shared" si="87"/>
        <v>60</v>
      </c>
      <c r="J103" s="55">
        <f t="shared" si="88"/>
        <v>80</v>
      </c>
      <c r="K103" s="55">
        <f t="shared" si="89"/>
        <v>133.33333333333334</v>
      </c>
      <c r="L103" s="55">
        <f t="shared" si="90"/>
        <v>166.66666666666669</v>
      </c>
      <c r="M103" s="55">
        <f t="shared" si="91"/>
        <v>200</v>
      </c>
      <c r="N103" s="55">
        <f t="shared" si="92"/>
        <v>23.333333333333336</v>
      </c>
      <c r="O103" s="55">
        <f t="shared" si="93"/>
        <v>28.000000000000004</v>
      </c>
      <c r="P103" s="59">
        <f t="shared" si="94"/>
        <v>35.333333333333336</v>
      </c>
      <c r="Q103" s="59">
        <f t="shared" si="95"/>
        <v>42</v>
      </c>
      <c r="R103" s="59">
        <f t="shared" si="96"/>
        <v>63.333333333333336</v>
      </c>
      <c r="S103" s="59">
        <f t="shared" si="97"/>
        <v>98</v>
      </c>
      <c r="T103" s="59">
        <f t="shared" si="98"/>
        <v>28.000000000000004</v>
      </c>
      <c r="U103" s="59">
        <f t="shared" si="99"/>
        <v>28.000000000000004</v>
      </c>
      <c r="V103" s="59">
        <f t="shared" si="100"/>
        <v>30.666666666666664</v>
      </c>
      <c r="W103" s="59">
        <f t="shared" si="101"/>
        <v>20</v>
      </c>
      <c r="X103" s="59">
        <f t="shared" si="102"/>
        <v>25.333333333333332</v>
      </c>
      <c r="Y103" s="59">
        <f t="shared" si="103"/>
        <v>34</v>
      </c>
      <c r="Z103" s="59">
        <f t="shared" si="104"/>
        <v>38</v>
      </c>
      <c r="AA103" s="59">
        <f t="shared" si="105"/>
        <v>63.333333333333336</v>
      </c>
      <c r="AB103" s="59">
        <f t="shared" si="106"/>
        <v>98</v>
      </c>
      <c r="AC103" s="59">
        <f t="shared" si="107"/>
        <v>101.33333333333333</v>
      </c>
      <c r="AD103" s="59">
        <f t="shared" si="108"/>
        <v>119.33333333333333</v>
      </c>
      <c r="AE103" s="60">
        <f t="shared" si="109"/>
        <v>168</v>
      </c>
      <c r="AF103" s="60">
        <f t="shared" si="110"/>
        <v>180</v>
      </c>
      <c r="AG103" s="60">
        <f t="shared" si="111"/>
        <v>300</v>
      </c>
      <c r="AH103" s="60">
        <f t="shared" si="112"/>
        <v>333.33333333333337</v>
      </c>
      <c r="AI103" s="61">
        <f t="shared" si="113"/>
        <v>366.66666666666669</v>
      </c>
    </row>
    <row r="104" spans="1:35" x14ac:dyDescent="0.25">
      <c r="A104" s="144"/>
      <c r="B104" s="147"/>
      <c r="C104" s="150"/>
      <c r="D104" s="3">
        <v>28</v>
      </c>
      <c r="E104" s="3">
        <v>0.15</v>
      </c>
      <c r="F104" s="13" t="s">
        <v>90</v>
      </c>
      <c r="G104" s="58">
        <v>23</v>
      </c>
      <c r="H104" s="55">
        <f t="shared" si="86"/>
        <v>40</v>
      </c>
      <c r="I104" s="55">
        <f t="shared" si="87"/>
        <v>60</v>
      </c>
      <c r="J104" s="55">
        <f t="shared" si="88"/>
        <v>80</v>
      </c>
      <c r="K104" s="55">
        <f t="shared" si="89"/>
        <v>133.33333333333334</v>
      </c>
      <c r="L104" s="55">
        <f t="shared" si="90"/>
        <v>166.66666666666669</v>
      </c>
      <c r="M104" s="55">
        <f t="shared" si="91"/>
        <v>200</v>
      </c>
      <c r="N104" s="55">
        <f t="shared" si="92"/>
        <v>23.333333333333336</v>
      </c>
      <c r="O104" s="55">
        <f t="shared" si="93"/>
        <v>28.000000000000004</v>
      </c>
      <c r="P104" s="59">
        <f t="shared" si="94"/>
        <v>35.333333333333336</v>
      </c>
      <c r="Q104" s="59">
        <f t="shared" si="95"/>
        <v>42</v>
      </c>
      <c r="R104" s="59">
        <f t="shared" si="96"/>
        <v>63.333333333333336</v>
      </c>
      <c r="S104" s="59">
        <f t="shared" si="97"/>
        <v>98</v>
      </c>
      <c r="T104" s="59">
        <f t="shared" si="98"/>
        <v>28.000000000000004</v>
      </c>
      <c r="U104" s="59">
        <f t="shared" si="99"/>
        <v>28.000000000000004</v>
      </c>
      <c r="V104" s="59">
        <f t="shared" si="100"/>
        <v>30.666666666666664</v>
      </c>
      <c r="W104" s="59">
        <f t="shared" si="101"/>
        <v>20</v>
      </c>
      <c r="X104" s="59">
        <f t="shared" si="102"/>
        <v>25.333333333333332</v>
      </c>
      <c r="Y104" s="59">
        <f t="shared" si="103"/>
        <v>34</v>
      </c>
      <c r="Z104" s="59">
        <f t="shared" si="104"/>
        <v>38</v>
      </c>
      <c r="AA104" s="59">
        <f t="shared" si="105"/>
        <v>63.333333333333336</v>
      </c>
      <c r="AB104" s="59">
        <f t="shared" si="106"/>
        <v>98</v>
      </c>
      <c r="AC104" s="59">
        <f t="shared" si="107"/>
        <v>101.33333333333333</v>
      </c>
      <c r="AD104" s="59">
        <f t="shared" si="108"/>
        <v>119.33333333333333</v>
      </c>
      <c r="AE104" s="60">
        <f t="shared" si="109"/>
        <v>168</v>
      </c>
      <c r="AF104" s="60">
        <f t="shared" si="110"/>
        <v>180</v>
      </c>
      <c r="AG104" s="60">
        <f t="shared" si="111"/>
        <v>300</v>
      </c>
      <c r="AH104" s="60">
        <f t="shared" si="112"/>
        <v>333.33333333333337</v>
      </c>
      <c r="AI104" s="61">
        <f t="shared" si="113"/>
        <v>366.66666666666669</v>
      </c>
    </row>
    <row r="105" spans="1:35" x14ac:dyDescent="0.25">
      <c r="A105" s="144"/>
      <c r="B105" s="147"/>
      <c r="C105" s="150"/>
      <c r="D105" s="3">
        <v>32</v>
      </c>
      <c r="E105" s="3">
        <v>0.22</v>
      </c>
      <c r="F105" s="13" t="s">
        <v>90</v>
      </c>
      <c r="G105" s="58">
        <v>16</v>
      </c>
      <c r="H105" s="55">
        <f t="shared" si="86"/>
        <v>27.272727272727273</v>
      </c>
      <c r="I105" s="55">
        <f t="shared" si="87"/>
        <v>40.909090909090907</v>
      </c>
      <c r="J105" s="55">
        <f t="shared" si="88"/>
        <v>54.545454545454547</v>
      </c>
      <c r="K105" s="55">
        <f t="shared" si="89"/>
        <v>90.909090909090907</v>
      </c>
      <c r="L105" s="55">
        <f t="shared" si="90"/>
        <v>113.63636363636364</v>
      </c>
      <c r="M105" s="55">
        <f t="shared" si="91"/>
        <v>136.36363636363637</v>
      </c>
      <c r="N105" s="55">
        <f t="shared" si="92"/>
        <v>15.909090909090908</v>
      </c>
      <c r="O105" s="55">
        <f t="shared" si="93"/>
        <v>19.09090909090909</v>
      </c>
      <c r="P105" s="59">
        <f t="shared" si="94"/>
        <v>24.09090909090909</v>
      </c>
      <c r="Q105" s="59">
        <f t="shared" si="95"/>
        <v>28.636363636363637</v>
      </c>
      <c r="R105" s="59">
        <f t="shared" si="96"/>
        <v>43.18181818181818</v>
      </c>
      <c r="S105" s="59">
        <f t="shared" si="97"/>
        <v>66.818181818181813</v>
      </c>
      <c r="T105" s="59">
        <f t="shared" si="98"/>
        <v>19.09090909090909</v>
      </c>
      <c r="U105" s="59">
        <f t="shared" si="99"/>
        <v>19.09090909090909</v>
      </c>
      <c r="V105" s="59">
        <f t="shared" si="100"/>
        <v>20.909090909090907</v>
      </c>
      <c r="W105" s="59">
        <f t="shared" si="101"/>
        <v>13.636363636363637</v>
      </c>
      <c r="X105" s="59">
        <f t="shared" si="102"/>
        <v>17.272727272727273</v>
      </c>
      <c r="Y105" s="59">
        <f t="shared" si="103"/>
        <v>23.18181818181818</v>
      </c>
      <c r="Z105" s="59">
        <f t="shared" si="104"/>
        <v>25.90909090909091</v>
      </c>
      <c r="AA105" s="59">
        <f t="shared" si="105"/>
        <v>43.18181818181818</v>
      </c>
      <c r="AB105" s="59">
        <f t="shared" si="106"/>
        <v>66.818181818181813</v>
      </c>
      <c r="AC105" s="59">
        <f t="shared" si="107"/>
        <v>69.090909090909093</v>
      </c>
      <c r="AD105" s="59">
        <f t="shared" si="108"/>
        <v>81.36363636363636</v>
      </c>
      <c r="AE105" s="60">
        <f t="shared" si="109"/>
        <v>114.54545454545455</v>
      </c>
      <c r="AF105" s="60">
        <f t="shared" si="110"/>
        <v>122.72727272727273</v>
      </c>
      <c r="AG105" s="60">
        <f t="shared" si="111"/>
        <v>204.54545454545453</v>
      </c>
      <c r="AH105" s="60">
        <f t="shared" si="112"/>
        <v>227.27272727272728</v>
      </c>
      <c r="AI105" s="61">
        <f t="shared" si="113"/>
        <v>250</v>
      </c>
    </row>
    <row r="106" spans="1:35" x14ac:dyDescent="0.25">
      <c r="A106" s="144"/>
      <c r="B106" s="147"/>
      <c r="C106" s="150"/>
      <c r="D106" s="3">
        <v>36</v>
      </c>
      <c r="E106" s="3">
        <v>0.21</v>
      </c>
      <c r="F106" s="13" t="s">
        <v>90</v>
      </c>
      <c r="G106" s="58">
        <v>17</v>
      </c>
      <c r="H106" s="55">
        <f t="shared" si="86"/>
        <v>28.571428571428573</v>
      </c>
      <c r="I106" s="55">
        <f t="shared" si="87"/>
        <v>42.857142857142861</v>
      </c>
      <c r="J106" s="55">
        <f t="shared" si="88"/>
        <v>57.142857142857146</v>
      </c>
      <c r="K106" s="55">
        <f t="shared" si="89"/>
        <v>95.238095238095241</v>
      </c>
      <c r="L106" s="55">
        <f t="shared" si="90"/>
        <v>119.04761904761905</v>
      </c>
      <c r="M106" s="55">
        <f t="shared" si="91"/>
        <v>142.85714285714286</v>
      </c>
      <c r="N106" s="55">
        <f t="shared" si="92"/>
        <v>16.666666666666668</v>
      </c>
      <c r="O106" s="55">
        <f t="shared" si="93"/>
        <v>20</v>
      </c>
      <c r="P106" s="59">
        <f t="shared" si="94"/>
        <v>25.238095238095237</v>
      </c>
      <c r="Q106" s="59">
        <f t="shared" si="95"/>
        <v>30</v>
      </c>
      <c r="R106" s="59">
        <f t="shared" si="96"/>
        <v>45.238095238095241</v>
      </c>
      <c r="S106" s="59">
        <f t="shared" si="97"/>
        <v>70</v>
      </c>
      <c r="T106" s="59">
        <f t="shared" si="98"/>
        <v>20</v>
      </c>
      <c r="U106" s="59">
        <f t="shared" si="99"/>
        <v>20</v>
      </c>
      <c r="V106" s="59">
        <f t="shared" si="100"/>
        <v>21.904761904761905</v>
      </c>
      <c r="W106" s="59">
        <f t="shared" si="101"/>
        <v>14.285714285714286</v>
      </c>
      <c r="X106" s="59">
        <f t="shared" si="102"/>
        <v>18.095238095238095</v>
      </c>
      <c r="Y106" s="59">
        <f t="shared" si="103"/>
        <v>24.285714285714285</v>
      </c>
      <c r="Z106" s="59">
        <f t="shared" si="104"/>
        <v>27.142857142857146</v>
      </c>
      <c r="AA106" s="59">
        <f t="shared" si="105"/>
        <v>45.238095238095241</v>
      </c>
      <c r="AB106" s="59">
        <f t="shared" si="106"/>
        <v>70</v>
      </c>
      <c r="AC106" s="59">
        <f t="shared" si="107"/>
        <v>72.38095238095238</v>
      </c>
      <c r="AD106" s="59">
        <f t="shared" si="108"/>
        <v>85.238095238095241</v>
      </c>
      <c r="AE106" s="60">
        <f t="shared" si="109"/>
        <v>120</v>
      </c>
      <c r="AF106" s="60">
        <f t="shared" si="110"/>
        <v>128.57142857142858</v>
      </c>
      <c r="AG106" s="60">
        <f t="shared" si="111"/>
        <v>214.28571428571431</v>
      </c>
      <c r="AH106" s="60">
        <f t="shared" si="112"/>
        <v>238.0952380952381</v>
      </c>
      <c r="AI106" s="61">
        <f t="shared" si="113"/>
        <v>261.90476190476193</v>
      </c>
    </row>
    <row r="107" spans="1:35" x14ac:dyDescent="0.25">
      <c r="A107" s="144"/>
      <c r="B107" s="147"/>
      <c r="C107" s="150"/>
      <c r="D107" s="3">
        <v>38</v>
      </c>
      <c r="E107" s="3">
        <v>0.21</v>
      </c>
      <c r="F107" s="13" t="s">
        <v>90</v>
      </c>
      <c r="G107" s="58">
        <v>17</v>
      </c>
      <c r="H107" s="55">
        <f t="shared" si="86"/>
        <v>28.571428571428573</v>
      </c>
      <c r="I107" s="55">
        <f t="shared" si="87"/>
        <v>42.857142857142861</v>
      </c>
      <c r="J107" s="55">
        <f t="shared" si="88"/>
        <v>57.142857142857146</v>
      </c>
      <c r="K107" s="55">
        <f t="shared" si="89"/>
        <v>95.238095238095241</v>
      </c>
      <c r="L107" s="55">
        <f t="shared" si="90"/>
        <v>119.04761904761905</v>
      </c>
      <c r="M107" s="55">
        <f t="shared" si="91"/>
        <v>142.85714285714286</v>
      </c>
      <c r="N107" s="55">
        <f t="shared" si="92"/>
        <v>16.666666666666668</v>
      </c>
      <c r="O107" s="55">
        <f t="shared" si="93"/>
        <v>20</v>
      </c>
      <c r="P107" s="59">
        <f t="shared" si="94"/>
        <v>25.238095238095237</v>
      </c>
      <c r="Q107" s="59">
        <f t="shared" si="95"/>
        <v>30</v>
      </c>
      <c r="R107" s="59">
        <f t="shared" si="96"/>
        <v>45.238095238095241</v>
      </c>
      <c r="S107" s="59">
        <f t="shared" si="97"/>
        <v>70</v>
      </c>
      <c r="T107" s="59">
        <f t="shared" si="98"/>
        <v>20</v>
      </c>
      <c r="U107" s="59">
        <f t="shared" si="99"/>
        <v>20</v>
      </c>
      <c r="V107" s="59">
        <f t="shared" si="100"/>
        <v>21.904761904761905</v>
      </c>
      <c r="W107" s="59">
        <f t="shared" si="101"/>
        <v>14.285714285714286</v>
      </c>
      <c r="X107" s="59">
        <f t="shared" si="102"/>
        <v>18.095238095238095</v>
      </c>
      <c r="Y107" s="59">
        <f t="shared" si="103"/>
        <v>24.285714285714285</v>
      </c>
      <c r="Z107" s="59">
        <f t="shared" si="104"/>
        <v>27.142857142857146</v>
      </c>
      <c r="AA107" s="59">
        <f t="shared" si="105"/>
        <v>45.238095238095241</v>
      </c>
      <c r="AB107" s="59">
        <f t="shared" si="106"/>
        <v>70</v>
      </c>
      <c r="AC107" s="59">
        <f t="shared" si="107"/>
        <v>72.38095238095238</v>
      </c>
      <c r="AD107" s="59">
        <f t="shared" si="108"/>
        <v>85.238095238095241</v>
      </c>
      <c r="AE107" s="60">
        <f t="shared" si="109"/>
        <v>120</v>
      </c>
      <c r="AF107" s="60">
        <f t="shared" si="110"/>
        <v>128.57142857142858</v>
      </c>
      <c r="AG107" s="60">
        <f t="shared" si="111"/>
        <v>214.28571428571431</v>
      </c>
      <c r="AH107" s="60">
        <f t="shared" si="112"/>
        <v>238.0952380952381</v>
      </c>
      <c r="AI107" s="61">
        <f t="shared" si="113"/>
        <v>261.90476190476193</v>
      </c>
    </row>
    <row r="108" spans="1:35" x14ac:dyDescent="0.25">
      <c r="A108" s="144"/>
      <c r="B108" s="147"/>
      <c r="C108" s="150"/>
      <c r="D108" s="3">
        <v>40</v>
      </c>
      <c r="E108" s="3">
        <v>0.21</v>
      </c>
      <c r="F108" s="13" t="s">
        <v>90</v>
      </c>
      <c r="G108" s="58">
        <v>17</v>
      </c>
      <c r="H108" s="55">
        <f t="shared" si="86"/>
        <v>28.571428571428573</v>
      </c>
      <c r="I108" s="55">
        <f t="shared" si="87"/>
        <v>42.857142857142861</v>
      </c>
      <c r="J108" s="55">
        <f t="shared" si="88"/>
        <v>57.142857142857146</v>
      </c>
      <c r="K108" s="55">
        <f t="shared" si="89"/>
        <v>95.238095238095241</v>
      </c>
      <c r="L108" s="55">
        <f t="shared" si="90"/>
        <v>119.04761904761905</v>
      </c>
      <c r="M108" s="55">
        <f t="shared" si="91"/>
        <v>142.85714285714286</v>
      </c>
      <c r="N108" s="55">
        <f t="shared" si="92"/>
        <v>16.666666666666668</v>
      </c>
      <c r="O108" s="55">
        <f t="shared" si="93"/>
        <v>20</v>
      </c>
      <c r="P108" s="59">
        <f t="shared" si="94"/>
        <v>25.238095238095237</v>
      </c>
      <c r="Q108" s="59">
        <f t="shared" si="95"/>
        <v>30</v>
      </c>
      <c r="R108" s="59">
        <f t="shared" si="96"/>
        <v>45.238095238095241</v>
      </c>
      <c r="S108" s="59">
        <f t="shared" si="97"/>
        <v>70</v>
      </c>
      <c r="T108" s="59">
        <f t="shared" si="98"/>
        <v>20</v>
      </c>
      <c r="U108" s="59">
        <f t="shared" si="99"/>
        <v>20</v>
      </c>
      <c r="V108" s="59">
        <f t="shared" si="100"/>
        <v>21.904761904761905</v>
      </c>
      <c r="W108" s="59">
        <f t="shared" si="101"/>
        <v>14.285714285714286</v>
      </c>
      <c r="X108" s="59">
        <f t="shared" si="102"/>
        <v>18.095238095238095</v>
      </c>
      <c r="Y108" s="59">
        <f t="shared" si="103"/>
        <v>24.285714285714285</v>
      </c>
      <c r="Z108" s="59">
        <f t="shared" si="104"/>
        <v>27.142857142857146</v>
      </c>
      <c r="AA108" s="59">
        <f t="shared" si="105"/>
        <v>45.238095238095241</v>
      </c>
      <c r="AB108" s="59">
        <f t="shared" si="106"/>
        <v>70</v>
      </c>
      <c r="AC108" s="59">
        <f t="shared" si="107"/>
        <v>72.38095238095238</v>
      </c>
      <c r="AD108" s="59">
        <f t="shared" si="108"/>
        <v>85.238095238095241</v>
      </c>
      <c r="AE108" s="60">
        <f t="shared" si="109"/>
        <v>120</v>
      </c>
      <c r="AF108" s="60">
        <f t="shared" si="110"/>
        <v>128.57142857142858</v>
      </c>
      <c r="AG108" s="60">
        <f t="shared" si="111"/>
        <v>214.28571428571431</v>
      </c>
      <c r="AH108" s="60">
        <f t="shared" si="112"/>
        <v>238.0952380952381</v>
      </c>
      <c r="AI108" s="61">
        <f t="shared" si="113"/>
        <v>261.90476190476193</v>
      </c>
    </row>
    <row r="109" spans="1:35" ht="15.75" thickBot="1" x14ac:dyDescent="0.3">
      <c r="A109" s="145"/>
      <c r="B109" s="148"/>
      <c r="C109" s="151"/>
      <c r="D109" s="4">
        <v>58</v>
      </c>
      <c r="E109" s="4">
        <v>0.32</v>
      </c>
      <c r="F109" s="14" t="s">
        <v>90</v>
      </c>
      <c r="G109" s="58">
        <v>11</v>
      </c>
      <c r="H109" s="55">
        <f t="shared" si="86"/>
        <v>18.75</v>
      </c>
      <c r="I109" s="55">
        <f t="shared" si="87"/>
        <v>28.125</v>
      </c>
      <c r="J109" s="55">
        <f t="shared" si="88"/>
        <v>37.5</v>
      </c>
      <c r="K109" s="55">
        <f t="shared" si="89"/>
        <v>62.5</v>
      </c>
      <c r="L109" s="55">
        <f t="shared" si="90"/>
        <v>78.125</v>
      </c>
      <c r="M109" s="55">
        <f t="shared" si="91"/>
        <v>93.75</v>
      </c>
      <c r="N109" s="55">
        <f t="shared" si="92"/>
        <v>10.9375</v>
      </c>
      <c r="O109" s="55">
        <f t="shared" si="93"/>
        <v>13.125</v>
      </c>
      <c r="P109" s="59">
        <f t="shared" si="94"/>
        <v>16.5625</v>
      </c>
      <c r="Q109" s="59">
        <f t="shared" si="95"/>
        <v>19.6875</v>
      </c>
      <c r="R109" s="59">
        <f t="shared" si="96"/>
        <v>29.6875</v>
      </c>
      <c r="S109" s="59">
        <f t="shared" si="97"/>
        <v>45.9375</v>
      </c>
      <c r="T109" s="59">
        <f t="shared" si="98"/>
        <v>13.125</v>
      </c>
      <c r="U109" s="59">
        <f t="shared" si="99"/>
        <v>13.125</v>
      </c>
      <c r="V109" s="59">
        <f t="shared" si="100"/>
        <v>14.374999999999998</v>
      </c>
      <c r="W109" s="59">
        <f t="shared" si="101"/>
        <v>9.375</v>
      </c>
      <c r="X109" s="59">
        <f t="shared" si="102"/>
        <v>11.875</v>
      </c>
      <c r="Y109" s="59">
        <f t="shared" si="103"/>
        <v>15.937499999999998</v>
      </c>
      <c r="Z109" s="59">
        <f t="shared" si="104"/>
        <v>17.8125</v>
      </c>
      <c r="AA109" s="59">
        <f t="shared" si="105"/>
        <v>29.6875</v>
      </c>
      <c r="AB109" s="59">
        <f t="shared" si="106"/>
        <v>45.9375</v>
      </c>
      <c r="AC109" s="59">
        <f t="shared" si="107"/>
        <v>47.5</v>
      </c>
      <c r="AD109" s="59">
        <f t="shared" si="108"/>
        <v>55.937499999999993</v>
      </c>
      <c r="AE109" s="60">
        <f t="shared" si="109"/>
        <v>78.75</v>
      </c>
      <c r="AF109" s="60">
        <f t="shared" si="110"/>
        <v>84.375</v>
      </c>
      <c r="AG109" s="60">
        <f t="shared" si="111"/>
        <v>140.625</v>
      </c>
      <c r="AH109" s="60">
        <f t="shared" si="112"/>
        <v>156.25</v>
      </c>
      <c r="AI109" s="61">
        <f t="shared" si="113"/>
        <v>171.875</v>
      </c>
    </row>
    <row r="110" spans="1:35" ht="15.75" thickBot="1" x14ac:dyDescent="0.3">
      <c r="A110" s="18"/>
      <c r="B110" s="16"/>
      <c r="C110" s="16"/>
      <c r="D110" s="10"/>
      <c r="E110" s="10"/>
      <c r="F110" s="94"/>
      <c r="G110" s="93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1"/>
    </row>
    <row r="111" spans="1:35" x14ac:dyDescent="0.25">
      <c r="A111" s="143" t="s">
        <v>69</v>
      </c>
      <c r="B111" s="146" t="s">
        <v>93</v>
      </c>
      <c r="C111" s="149" t="s">
        <v>70</v>
      </c>
      <c r="D111" s="11">
        <v>5</v>
      </c>
      <c r="E111" s="11">
        <v>0.05</v>
      </c>
      <c r="F111" s="12">
        <v>2</v>
      </c>
      <c r="G111" s="58">
        <v>40</v>
      </c>
      <c r="H111" s="55">
        <f>100/F111</f>
        <v>50</v>
      </c>
      <c r="I111" s="55">
        <f>120/F111</f>
        <v>60</v>
      </c>
      <c r="J111" s="55">
        <f>150/F111</f>
        <v>75</v>
      </c>
      <c r="K111" s="55">
        <f>220/F111</f>
        <v>110</v>
      </c>
      <c r="L111" s="55">
        <f>300/F111</f>
        <v>150</v>
      </c>
      <c r="M111" s="55">
        <f>330/F111</f>
        <v>165</v>
      </c>
      <c r="N111" s="99">
        <f>30/F111</f>
        <v>15</v>
      </c>
      <c r="O111" s="55">
        <f>30/F111</f>
        <v>15</v>
      </c>
      <c r="P111" s="59">
        <f>36/F111</f>
        <v>18</v>
      </c>
      <c r="Q111" s="59">
        <f>40/F111</f>
        <v>20</v>
      </c>
      <c r="R111" s="59">
        <f>220/F111</f>
        <v>110</v>
      </c>
      <c r="S111" s="59">
        <f>330/F111</f>
        <v>165</v>
      </c>
      <c r="T111" s="59">
        <f>30/F111</f>
        <v>15</v>
      </c>
      <c r="U111" s="59">
        <f>30/F111</f>
        <v>15</v>
      </c>
      <c r="V111" s="59">
        <f>33/F111</f>
        <v>16.5</v>
      </c>
      <c r="W111" s="59">
        <f>50/F111</f>
        <v>25</v>
      </c>
      <c r="X111" s="59">
        <f>66/F111</f>
        <v>33</v>
      </c>
      <c r="Y111" s="59">
        <f>88/F111</f>
        <v>44</v>
      </c>
      <c r="Z111" s="59">
        <f>100/F111</f>
        <v>50</v>
      </c>
      <c r="AA111" s="59">
        <f>220/F111</f>
        <v>110</v>
      </c>
      <c r="AB111" s="59">
        <f>330/F111</f>
        <v>165</v>
      </c>
      <c r="AC111" s="59">
        <f>340/F111</f>
        <v>170</v>
      </c>
      <c r="AD111" s="59">
        <f>600/F111</f>
        <v>300</v>
      </c>
      <c r="AE111" s="60">
        <f>800/F111</f>
        <v>400</v>
      </c>
      <c r="AF111" s="60">
        <f>840/F111</f>
        <v>420</v>
      </c>
      <c r="AG111" s="60">
        <f>840/F111</f>
        <v>420</v>
      </c>
      <c r="AH111" s="60">
        <f>840/F111</f>
        <v>420</v>
      </c>
      <c r="AI111" s="61">
        <f>840/F111</f>
        <v>420</v>
      </c>
    </row>
    <row r="112" spans="1:35" x14ac:dyDescent="0.25">
      <c r="A112" s="144"/>
      <c r="B112" s="147"/>
      <c r="C112" s="150"/>
      <c r="D112" s="3" t="s">
        <v>56</v>
      </c>
      <c r="E112" s="3">
        <v>7.0000000000000007E-2</v>
      </c>
      <c r="F112" s="13">
        <v>2</v>
      </c>
      <c r="G112" s="58">
        <v>40</v>
      </c>
      <c r="H112" s="55">
        <f t="shared" ref="H112:H132" si="114">100/F112</f>
        <v>50</v>
      </c>
      <c r="I112" s="55">
        <f t="shared" ref="I112:I132" si="115">120/F112</f>
        <v>60</v>
      </c>
      <c r="J112" s="55">
        <f t="shared" ref="J112:J132" si="116">150/F112</f>
        <v>75</v>
      </c>
      <c r="K112" s="55">
        <f t="shared" ref="K112:K131" si="117">220/F112</f>
        <v>110</v>
      </c>
      <c r="L112" s="55">
        <f t="shared" ref="L112:L132" si="118">300/F112</f>
        <v>150</v>
      </c>
      <c r="M112" s="55">
        <f t="shared" ref="M112:M132" si="119">330/F112</f>
        <v>165</v>
      </c>
      <c r="N112" s="99">
        <f t="shared" ref="N112:N132" si="120">30/F112</f>
        <v>15</v>
      </c>
      <c r="O112" s="55">
        <f t="shared" ref="O112:O132" si="121">30/F112</f>
        <v>15</v>
      </c>
      <c r="P112" s="59">
        <f t="shared" ref="P112:P132" si="122">36/F112</f>
        <v>18</v>
      </c>
      <c r="Q112" s="59">
        <f t="shared" ref="Q112:Q132" si="123">40/F112</f>
        <v>20</v>
      </c>
      <c r="R112" s="59">
        <f t="shared" ref="R112:R132" si="124">220/F112</f>
        <v>110</v>
      </c>
      <c r="S112" s="59">
        <f t="shared" ref="S112:S132" si="125">330/F112</f>
        <v>165</v>
      </c>
      <c r="T112" s="59">
        <f t="shared" ref="T112:T132" si="126">30/F112</f>
        <v>15</v>
      </c>
      <c r="U112" s="59">
        <f t="shared" ref="U112:U132" si="127">30/F112</f>
        <v>15</v>
      </c>
      <c r="V112" s="59">
        <f t="shared" ref="V112:V132" si="128">33/F112</f>
        <v>16.5</v>
      </c>
      <c r="W112" s="59">
        <f t="shared" ref="W112:W132" si="129">50/F112</f>
        <v>25</v>
      </c>
      <c r="X112" s="59">
        <f t="shared" ref="X112:X132" si="130">66/F112</f>
        <v>33</v>
      </c>
      <c r="Y112" s="59">
        <f t="shared" ref="Y112:Y132" si="131">88/F112</f>
        <v>44</v>
      </c>
      <c r="Z112" s="59">
        <f t="shared" ref="Z112:Z132" si="132">100/F112</f>
        <v>50</v>
      </c>
      <c r="AA112" s="59">
        <f t="shared" ref="AA112:AA132" si="133">220/F112</f>
        <v>110</v>
      </c>
      <c r="AB112" s="59">
        <f t="shared" ref="AB112:AB132" si="134">330/F112</f>
        <v>165</v>
      </c>
      <c r="AC112" s="59">
        <f t="shared" ref="AC112:AC132" si="135">340/F112</f>
        <v>170</v>
      </c>
      <c r="AD112" s="59">
        <f t="shared" ref="AD112:AD132" si="136">600/F112</f>
        <v>300</v>
      </c>
      <c r="AE112" s="60">
        <f t="shared" ref="AE112:AE132" si="137">800/F112</f>
        <v>400</v>
      </c>
      <c r="AF112" s="60">
        <f t="shared" ref="AF112:AF132" si="138">840/F112</f>
        <v>420</v>
      </c>
      <c r="AG112" s="60">
        <f t="shared" ref="AG112:AG132" si="139">840/F112</f>
        <v>420</v>
      </c>
      <c r="AH112" s="60">
        <f t="shared" ref="AH112:AH132" si="140">840/F112</f>
        <v>420</v>
      </c>
      <c r="AI112" s="61">
        <f t="shared" ref="AI112:AI132" si="141">840/F112</f>
        <v>420</v>
      </c>
    </row>
    <row r="113" spans="1:35" x14ac:dyDescent="0.25">
      <c r="A113" s="144"/>
      <c r="B113" s="147"/>
      <c r="C113" s="150"/>
      <c r="D113" s="3">
        <v>7</v>
      </c>
      <c r="E113" s="3">
        <v>0.05</v>
      </c>
      <c r="F113" s="13">
        <v>2</v>
      </c>
      <c r="G113" s="58">
        <v>40</v>
      </c>
      <c r="H113" s="55">
        <f t="shared" si="114"/>
        <v>50</v>
      </c>
      <c r="I113" s="55">
        <f t="shared" si="115"/>
        <v>60</v>
      </c>
      <c r="J113" s="55">
        <f t="shared" si="116"/>
        <v>75</v>
      </c>
      <c r="K113" s="55">
        <f t="shared" si="117"/>
        <v>110</v>
      </c>
      <c r="L113" s="55">
        <f t="shared" si="118"/>
        <v>150</v>
      </c>
      <c r="M113" s="55">
        <f t="shared" si="119"/>
        <v>165</v>
      </c>
      <c r="N113" s="99">
        <f t="shared" si="120"/>
        <v>15</v>
      </c>
      <c r="O113" s="55">
        <f t="shared" si="121"/>
        <v>15</v>
      </c>
      <c r="P113" s="59">
        <f t="shared" si="122"/>
        <v>18</v>
      </c>
      <c r="Q113" s="59">
        <f t="shared" si="123"/>
        <v>20</v>
      </c>
      <c r="R113" s="59">
        <f t="shared" si="124"/>
        <v>110</v>
      </c>
      <c r="S113" s="59">
        <f t="shared" si="125"/>
        <v>165</v>
      </c>
      <c r="T113" s="59">
        <f t="shared" si="126"/>
        <v>15</v>
      </c>
      <c r="U113" s="59">
        <f t="shared" si="127"/>
        <v>15</v>
      </c>
      <c r="V113" s="59">
        <f t="shared" si="128"/>
        <v>16.5</v>
      </c>
      <c r="W113" s="59">
        <f t="shared" si="129"/>
        <v>25</v>
      </c>
      <c r="X113" s="59">
        <f t="shared" si="130"/>
        <v>33</v>
      </c>
      <c r="Y113" s="59">
        <f t="shared" si="131"/>
        <v>44</v>
      </c>
      <c r="Z113" s="59">
        <f t="shared" si="132"/>
        <v>50</v>
      </c>
      <c r="AA113" s="59">
        <f t="shared" si="133"/>
        <v>110</v>
      </c>
      <c r="AB113" s="59">
        <f t="shared" si="134"/>
        <v>165</v>
      </c>
      <c r="AC113" s="59">
        <f t="shared" si="135"/>
        <v>170</v>
      </c>
      <c r="AD113" s="59">
        <f t="shared" si="136"/>
        <v>300</v>
      </c>
      <c r="AE113" s="60">
        <f t="shared" si="137"/>
        <v>400</v>
      </c>
      <c r="AF113" s="60">
        <f t="shared" si="138"/>
        <v>420</v>
      </c>
      <c r="AG113" s="60">
        <f t="shared" si="139"/>
        <v>420</v>
      </c>
      <c r="AH113" s="60">
        <f t="shared" si="140"/>
        <v>420</v>
      </c>
      <c r="AI113" s="61">
        <f t="shared" si="141"/>
        <v>420</v>
      </c>
    </row>
    <row r="114" spans="1:35" x14ac:dyDescent="0.25">
      <c r="A114" s="144"/>
      <c r="B114" s="147"/>
      <c r="C114" s="150"/>
      <c r="D114" s="3" t="s">
        <v>57</v>
      </c>
      <c r="E114" s="3">
        <v>7.0000000000000007E-2</v>
      </c>
      <c r="F114" s="13">
        <v>2</v>
      </c>
      <c r="G114" s="58">
        <v>40</v>
      </c>
      <c r="H114" s="55">
        <f t="shared" si="114"/>
        <v>50</v>
      </c>
      <c r="I114" s="55">
        <f t="shared" si="115"/>
        <v>60</v>
      </c>
      <c r="J114" s="55">
        <f t="shared" si="116"/>
        <v>75</v>
      </c>
      <c r="K114" s="55">
        <f t="shared" si="117"/>
        <v>110</v>
      </c>
      <c r="L114" s="55">
        <f t="shared" si="118"/>
        <v>150</v>
      </c>
      <c r="M114" s="55">
        <f t="shared" si="119"/>
        <v>165</v>
      </c>
      <c r="N114" s="99">
        <f t="shared" si="120"/>
        <v>15</v>
      </c>
      <c r="O114" s="55">
        <f t="shared" si="121"/>
        <v>15</v>
      </c>
      <c r="P114" s="59">
        <f t="shared" si="122"/>
        <v>18</v>
      </c>
      <c r="Q114" s="59">
        <f t="shared" si="123"/>
        <v>20</v>
      </c>
      <c r="R114" s="59">
        <f t="shared" si="124"/>
        <v>110</v>
      </c>
      <c r="S114" s="59">
        <f t="shared" si="125"/>
        <v>165</v>
      </c>
      <c r="T114" s="59">
        <f t="shared" si="126"/>
        <v>15</v>
      </c>
      <c r="U114" s="59">
        <f t="shared" si="127"/>
        <v>15</v>
      </c>
      <c r="V114" s="59">
        <f t="shared" si="128"/>
        <v>16.5</v>
      </c>
      <c r="W114" s="59">
        <f t="shared" si="129"/>
        <v>25</v>
      </c>
      <c r="X114" s="59">
        <f t="shared" si="130"/>
        <v>33</v>
      </c>
      <c r="Y114" s="59">
        <f t="shared" si="131"/>
        <v>44</v>
      </c>
      <c r="Z114" s="59">
        <f t="shared" si="132"/>
        <v>50</v>
      </c>
      <c r="AA114" s="59">
        <f t="shared" si="133"/>
        <v>110</v>
      </c>
      <c r="AB114" s="59">
        <f t="shared" si="134"/>
        <v>165</v>
      </c>
      <c r="AC114" s="59">
        <f t="shared" si="135"/>
        <v>170</v>
      </c>
      <c r="AD114" s="59">
        <f t="shared" si="136"/>
        <v>300</v>
      </c>
      <c r="AE114" s="60">
        <f t="shared" si="137"/>
        <v>400</v>
      </c>
      <c r="AF114" s="60">
        <f t="shared" si="138"/>
        <v>420</v>
      </c>
      <c r="AG114" s="60">
        <f t="shared" si="139"/>
        <v>420</v>
      </c>
      <c r="AH114" s="60">
        <f t="shared" si="140"/>
        <v>420</v>
      </c>
      <c r="AI114" s="61">
        <f t="shared" si="141"/>
        <v>420</v>
      </c>
    </row>
    <row r="115" spans="1:35" x14ac:dyDescent="0.25">
      <c r="A115" s="144"/>
      <c r="B115" s="147"/>
      <c r="C115" s="150"/>
      <c r="D115" s="3">
        <v>9</v>
      </c>
      <c r="E115" s="3">
        <v>0.06</v>
      </c>
      <c r="F115" s="13">
        <v>2</v>
      </c>
      <c r="G115" s="58">
        <v>40</v>
      </c>
      <c r="H115" s="55">
        <f t="shared" si="114"/>
        <v>50</v>
      </c>
      <c r="I115" s="55">
        <f t="shared" si="115"/>
        <v>60</v>
      </c>
      <c r="J115" s="55">
        <f t="shared" si="116"/>
        <v>75</v>
      </c>
      <c r="K115" s="55">
        <f t="shared" si="117"/>
        <v>110</v>
      </c>
      <c r="L115" s="55">
        <f t="shared" si="118"/>
        <v>150</v>
      </c>
      <c r="M115" s="55">
        <f t="shared" si="119"/>
        <v>165</v>
      </c>
      <c r="N115" s="99">
        <f t="shared" si="120"/>
        <v>15</v>
      </c>
      <c r="O115" s="55">
        <f t="shared" si="121"/>
        <v>15</v>
      </c>
      <c r="P115" s="59">
        <f t="shared" si="122"/>
        <v>18</v>
      </c>
      <c r="Q115" s="59">
        <f t="shared" si="123"/>
        <v>20</v>
      </c>
      <c r="R115" s="59">
        <f t="shared" si="124"/>
        <v>110</v>
      </c>
      <c r="S115" s="59">
        <f t="shared" si="125"/>
        <v>165</v>
      </c>
      <c r="T115" s="59">
        <f t="shared" si="126"/>
        <v>15</v>
      </c>
      <c r="U115" s="59">
        <f t="shared" si="127"/>
        <v>15</v>
      </c>
      <c r="V115" s="59">
        <f t="shared" si="128"/>
        <v>16.5</v>
      </c>
      <c r="W115" s="59">
        <f t="shared" si="129"/>
        <v>25</v>
      </c>
      <c r="X115" s="59">
        <f t="shared" si="130"/>
        <v>33</v>
      </c>
      <c r="Y115" s="59">
        <f t="shared" si="131"/>
        <v>44</v>
      </c>
      <c r="Z115" s="59">
        <f t="shared" si="132"/>
        <v>50</v>
      </c>
      <c r="AA115" s="59">
        <f t="shared" si="133"/>
        <v>110</v>
      </c>
      <c r="AB115" s="59">
        <f t="shared" si="134"/>
        <v>165</v>
      </c>
      <c r="AC115" s="59">
        <f t="shared" si="135"/>
        <v>170</v>
      </c>
      <c r="AD115" s="59">
        <f t="shared" si="136"/>
        <v>300</v>
      </c>
      <c r="AE115" s="60">
        <f t="shared" si="137"/>
        <v>400</v>
      </c>
      <c r="AF115" s="60">
        <f t="shared" si="138"/>
        <v>420</v>
      </c>
      <c r="AG115" s="60">
        <f t="shared" si="139"/>
        <v>420</v>
      </c>
      <c r="AH115" s="60">
        <f t="shared" si="140"/>
        <v>420</v>
      </c>
      <c r="AI115" s="61">
        <f t="shared" si="141"/>
        <v>420</v>
      </c>
    </row>
    <row r="116" spans="1:35" x14ac:dyDescent="0.25">
      <c r="A116" s="144"/>
      <c r="B116" s="147"/>
      <c r="C116" s="150"/>
      <c r="D116" s="3" t="s">
        <v>26</v>
      </c>
      <c r="E116" s="3">
        <v>0.08</v>
      </c>
      <c r="F116" s="13">
        <v>2</v>
      </c>
      <c r="G116" s="58">
        <v>40</v>
      </c>
      <c r="H116" s="55">
        <f t="shared" si="114"/>
        <v>50</v>
      </c>
      <c r="I116" s="55">
        <f t="shared" si="115"/>
        <v>60</v>
      </c>
      <c r="J116" s="55">
        <f t="shared" si="116"/>
        <v>75</v>
      </c>
      <c r="K116" s="55">
        <f t="shared" si="117"/>
        <v>110</v>
      </c>
      <c r="L116" s="55">
        <f t="shared" si="118"/>
        <v>150</v>
      </c>
      <c r="M116" s="55">
        <f t="shared" si="119"/>
        <v>165</v>
      </c>
      <c r="N116" s="99">
        <f t="shared" si="120"/>
        <v>15</v>
      </c>
      <c r="O116" s="55">
        <f t="shared" si="121"/>
        <v>15</v>
      </c>
      <c r="P116" s="59">
        <f t="shared" si="122"/>
        <v>18</v>
      </c>
      <c r="Q116" s="59">
        <f t="shared" si="123"/>
        <v>20</v>
      </c>
      <c r="R116" s="59">
        <f t="shared" si="124"/>
        <v>110</v>
      </c>
      <c r="S116" s="59">
        <f t="shared" si="125"/>
        <v>165</v>
      </c>
      <c r="T116" s="59">
        <f t="shared" si="126"/>
        <v>15</v>
      </c>
      <c r="U116" s="59">
        <f t="shared" si="127"/>
        <v>15</v>
      </c>
      <c r="V116" s="59">
        <f t="shared" si="128"/>
        <v>16.5</v>
      </c>
      <c r="W116" s="59">
        <f t="shared" si="129"/>
        <v>25</v>
      </c>
      <c r="X116" s="59">
        <f t="shared" si="130"/>
        <v>33</v>
      </c>
      <c r="Y116" s="59">
        <f t="shared" si="131"/>
        <v>44</v>
      </c>
      <c r="Z116" s="59">
        <f t="shared" si="132"/>
        <v>50</v>
      </c>
      <c r="AA116" s="59">
        <f t="shared" si="133"/>
        <v>110</v>
      </c>
      <c r="AB116" s="59">
        <f t="shared" si="134"/>
        <v>165</v>
      </c>
      <c r="AC116" s="59">
        <f t="shared" si="135"/>
        <v>170</v>
      </c>
      <c r="AD116" s="59">
        <f t="shared" si="136"/>
        <v>300</v>
      </c>
      <c r="AE116" s="60">
        <f t="shared" si="137"/>
        <v>400</v>
      </c>
      <c r="AF116" s="60">
        <f t="shared" si="138"/>
        <v>420</v>
      </c>
      <c r="AG116" s="60">
        <f t="shared" si="139"/>
        <v>420</v>
      </c>
      <c r="AH116" s="60">
        <f t="shared" si="140"/>
        <v>420</v>
      </c>
      <c r="AI116" s="61">
        <f t="shared" si="141"/>
        <v>420</v>
      </c>
    </row>
    <row r="117" spans="1:35" x14ac:dyDescent="0.25">
      <c r="A117" s="144"/>
      <c r="B117" s="147"/>
      <c r="C117" s="150"/>
      <c r="D117" s="3">
        <v>10</v>
      </c>
      <c r="E117" s="3">
        <v>7.0000000000000007E-2</v>
      </c>
      <c r="F117" s="13">
        <v>2</v>
      </c>
      <c r="G117" s="58">
        <v>40</v>
      </c>
      <c r="H117" s="55">
        <f t="shared" si="114"/>
        <v>50</v>
      </c>
      <c r="I117" s="55">
        <f t="shared" si="115"/>
        <v>60</v>
      </c>
      <c r="J117" s="55">
        <f t="shared" si="116"/>
        <v>75</v>
      </c>
      <c r="K117" s="55">
        <f t="shared" si="117"/>
        <v>110</v>
      </c>
      <c r="L117" s="55">
        <f t="shared" si="118"/>
        <v>150</v>
      </c>
      <c r="M117" s="55">
        <f t="shared" si="119"/>
        <v>165</v>
      </c>
      <c r="N117" s="99">
        <f t="shared" si="120"/>
        <v>15</v>
      </c>
      <c r="O117" s="55">
        <f t="shared" si="121"/>
        <v>15</v>
      </c>
      <c r="P117" s="59">
        <f t="shared" si="122"/>
        <v>18</v>
      </c>
      <c r="Q117" s="59">
        <f t="shared" si="123"/>
        <v>20</v>
      </c>
      <c r="R117" s="59">
        <f t="shared" si="124"/>
        <v>110</v>
      </c>
      <c r="S117" s="59">
        <f t="shared" si="125"/>
        <v>165</v>
      </c>
      <c r="T117" s="59">
        <f t="shared" si="126"/>
        <v>15</v>
      </c>
      <c r="U117" s="59">
        <f t="shared" si="127"/>
        <v>15</v>
      </c>
      <c r="V117" s="59">
        <f t="shared" si="128"/>
        <v>16.5</v>
      </c>
      <c r="W117" s="59">
        <f t="shared" si="129"/>
        <v>25</v>
      </c>
      <c r="X117" s="59">
        <f t="shared" si="130"/>
        <v>33</v>
      </c>
      <c r="Y117" s="59">
        <f t="shared" si="131"/>
        <v>44</v>
      </c>
      <c r="Z117" s="59">
        <f t="shared" si="132"/>
        <v>50</v>
      </c>
      <c r="AA117" s="59">
        <f t="shared" si="133"/>
        <v>110</v>
      </c>
      <c r="AB117" s="59">
        <f t="shared" si="134"/>
        <v>165</v>
      </c>
      <c r="AC117" s="59">
        <f t="shared" si="135"/>
        <v>170</v>
      </c>
      <c r="AD117" s="59">
        <f t="shared" si="136"/>
        <v>300</v>
      </c>
      <c r="AE117" s="60">
        <f t="shared" si="137"/>
        <v>400</v>
      </c>
      <c r="AF117" s="60">
        <f t="shared" si="138"/>
        <v>420</v>
      </c>
      <c r="AG117" s="60">
        <f t="shared" si="139"/>
        <v>420</v>
      </c>
      <c r="AH117" s="60">
        <f t="shared" si="140"/>
        <v>420</v>
      </c>
      <c r="AI117" s="61">
        <f t="shared" si="141"/>
        <v>420</v>
      </c>
    </row>
    <row r="118" spans="1:35" x14ac:dyDescent="0.25">
      <c r="A118" s="144"/>
      <c r="B118" s="147"/>
      <c r="C118" s="150"/>
      <c r="D118" s="3">
        <v>11</v>
      </c>
      <c r="E118" s="3">
        <v>0.08</v>
      </c>
      <c r="F118" s="13">
        <v>2</v>
      </c>
      <c r="G118" s="58">
        <v>40</v>
      </c>
      <c r="H118" s="55">
        <f t="shared" si="114"/>
        <v>50</v>
      </c>
      <c r="I118" s="55">
        <f t="shared" si="115"/>
        <v>60</v>
      </c>
      <c r="J118" s="55">
        <f t="shared" si="116"/>
        <v>75</v>
      </c>
      <c r="K118" s="55">
        <f t="shared" si="117"/>
        <v>110</v>
      </c>
      <c r="L118" s="55">
        <f t="shared" si="118"/>
        <v>150</v>
      </c>
      <c r="M118" s="55">
        <f t="shared" si="119"/>
        <v>165</v>
      </c>
      <c r="N118" s="99">
        <f t="shared" si="120"/>
        <v>15</v>
      </c>
      <c r="O118" s="55">
        <f t="shared" si="121"/>
        <v>15</v>
      </c>
      <c r="P118" s="59">
        <f t="shared" si="122"/>
        <v>18</v>
      </c>
      <c r="Q118" s="59">
        <f t="shared" si="123"/>
        <v>20</v>
      </c>
      <c r="R118" s="59">
        <f t="shared" si="124"/>
        <v>110</v>
      </c>
      <c r="S118" s="59">
        <f t="shared" si="125"/>
        <v>165</v>
      </c>
      <c r="T118" s="59">
        <f t="shared" si="126"/>
        <v>15</v>
      </c>
      <c r="U118" s="59">
        <f t="shared" si="127"/>
        <v>15</v>
      </c>
      <c r="V118" s="59">
        <f t="shared" si="128"/>
        <v>16.5</v>
      </c>
      <c r="W118" s="59">
        <f t="shared" si="129"/>
        <v>25</v>
      </c>
      <c r="X118" s="59">
        <f t="shared" si="130"/>
        <v>33</v>
      </c>
      <c r="Y118" s="59">
        <f t="shared" si="131"/>
        <v>44</v>
      </c>
      <c r="Z118" s="59">
        <f t="shared" si="132"/>
        <v>50</v>
      </c>
      <c r="AA118" s="59">
        <f t="shared" si="133"/>
        <v>110</v>
      </c>
      <c r="AB118" s="59">
        <f t="shared" si="134"/>
        <v>165</v>
      </c>
      <c r="AC118" s="59">
        <f t="shared" si="135"/>
        <v>170</v>
      </c>
      <c r="AD118" s="59">
        <f t="shared" si="136"/>
        <v>300</v>
      </c>
      <c r="AE118" s="60">
        <f t="shared" si="137"/>
        <v>400</v>
      </c>
      <c r="AF118" s="60">
        <f t="shared" si="138"/>
        <v>420</v>
      </c>
      <c r="AG118" s="60">
        <f t="shared" si="139"/>
        <v>420</v>
      </c>
      <c r="AH118" s="60">
        <f t="shared" si="140"/>
        <v>420</v>
      </c>
      <c r="AI118" s="61">
        <f t="shared" si="141"/>
        <v>420</v>
      </c>
    </row>
    <row r="119" spans="1:35" x14ac:dyDescent="0.25">
      <c r="A119" s="144"/>
      <c r="B119" s="147"/>
      <c r="C119" s="150"/>
      <c r="D119" s="3">
        <v>13</v>
      </c>
      <c r="E119" s="3">
        <v>0.08</v>
      </c>
      <c r="F119" s="13">
        <v>2</v>
      </c>
      <c r="G119" s="58">
        <v>40</v>
      </c>
      <c r="H119" s="55">
        <f t="shared" si="114"/>
        <v>50</v>
      </c>
      <c r="I119" s="55">
        <f t="shared" si="115"/>
        <v>60</v>
      </c>
      <c r="J119" s="55">
        <f t="shared" si="116"/>
        <v>75</v>
      </c>
      <c r="K119" s="55">
        <f t="shared" si="117"/>
        <v>110</v>
      </c>
      <c r="L119" s="55">
        <f t="shared" si="118"/>
        <v>150</v>
      </c>
      <c r="M119" s="55">
        <f t="shared" si="119"/>
        <v>165</v>
      </c>
      <c r="N119" s="99">
        <f t="shared" si="120"/>
        <v>15</v>
      </c>
      <c r="O119" s="55">
        <f t="shared" si="121"/>
        <v>15</v>
      </c>
      <c r="P119" s="59">
        <f t="shared" si="122"/>
        <v>18</v>
      </c>
      <c r="Q119" s="59">
        <f t="shared" si="123"/>
        <v>20</v>
      </c>
      <c r="R119" s="59">
        <f t="shared" si="124"/>
        <v>110</v>
      </c>
      <c r="S119" s="59">
        <f t="shared" si="125"/>
        <v>165</v>
      </c>
      <c r="T119" s="59">
        <f t="shared" si="126"/>
        <v>15</v>
      </c>
      <c r="U119" s="59">
        <f t="shared" si="127"/>
        <v>15</v>
      </c>
      <c r="V119" s="59">
        <f t="shared" si="128"/>
        <v>16.5</v>
      </c>
      <c r="W119" s="59">
        <f t="shared" si="129"/>
        <v>25</v>
      </c>
      <c r="X119" s="59">
        <f t="shared" si="130"/>
        <v>33</v>
      </c>
      <c r="Y119" s="59">
        <f t="shared" si="131"/>
        <v>44</v>
      </c>
      <c r="Z119" s="59">
        <f t="shared" si="132"/>
        <v>50</v>
      </c>
      <c r="AA119" s="59">
        <f t="shared" si="133"/>
        <v>110</v>
      </c>
      <c r="AB119" s="59">
        <f t="shared" si="134"/>
        <v>165</v>
      </c>
      <c r="AC119" s="59">
        <f t="shared" si="135"/>
        <v>170</v>
      </c>
      <c r="AD119" s="59">
        <f t="shared" si="136"/>
        <v>300</v>
      </c>
      <c r="AE119" s="60">
        <f t="shared" si="137"/>
        <v>400</v>
      </c>
      <c r="AF119" s="60">
        <f t="shared" si="138"/>
        <v>420</v>
      </c>
      <c r="AG119" s="60">
        <f t="shared" si="139"/>
        <v>420</v>
      </c>
      <c r="AH119" s="60">
        <f t="shared" si="140"/>
        <v>420</v>
      </c>
      <c r="AI119" s="61">
        <f t="shared" si="141"/>
        <v>420</v>
      </c>
    </row>
    <row r="120" spans="1:35" x14ac:dyDescent="0.25">
      <c r="A120" s="144"/>
      <c r="B120" s="147"/>
      <c r="C120" s="150"/>
      <c r="D120" s="3">
        <v>16</v>
      </c>
      <c r="E120" s="3">
        <v>0.1</v>
      </c>
      <c r="F120" s="13">
        <v>2</v>
      </c>
      <c r="G120" s="58">
        <v>40</v>
      </c>
      <c r="H120" s="55">
        <f t="shared" si="114"/>
        <v>50</v>
      </c>
      <c r="I120" s="55">
        <f t="shared" si="115"/>
        <v>60</v>
      </c>
      <c r="J120" s="55">
        <f t="shared" si="116"/>
        <v>75</v>
      </c>
      <c r="K120" s="55">
        <f t="shared" si="117"/>
        <v>110</v>
      </c>
      <c r="L120" s="55">
        <f t="shared" si="118"/>
        <v>150</v>
      </c>
      <c r="M120" s="55">
        <f t="shared" si="119"/>
        <v>165</v>
      </c>
      <c r="N120" s="99">
        <f t="shared" si="120"/>
        <v>15</v>
      </c>
      <c r="O120" s="55">
        <f t="shared" si="121"/>
        <v>15</v>
      </c>
      <c r="P120" s="59">
        <f t="shared" si="122"/>
        <v>18</v>
      </c>
      <c r="Q120" s="59">
        <f t="shared" si="123"/>
        <v>20</v>
      </c>
      <c r="R120" s="59">
        <f t="shared" si="124"/>
        <v>110</v>
      </c>
      <c r="S120" s="59">
        <f t="shared" si="125"/>
        <v>165</v>
      </c>
      <c r="T120" s="59">
        <f t="shared" si="126"/>
        <v>15</v>
      </c>
      <c r="U120" s="59">
        <f t="shared" si="127"/>
        <v>15</v>
      </c>
      <c r="V120" s="59">
        <f t="shared" si="128"/>
        <v>16.5</v>
      </c>
      <c r="W120" s="59">
        <f t="shared" si="129"/>
        <v>25</v>
      </c>
      <c r="X120" s="59">
        <f t="shared" si="130"/>
        <v>33</v>
      </c>
      <c r="Y120" s="59">
        <f t="shared" si="131"/>
        <v>44</v>
      </c>
      <c r="Z120" s="59">
        <f t="shared" si="132"/>
        <v>50</v>
      </c>
      <c r="AA120" s="59">
        <f t="shared" si="133"/>
        <v>110</v>
      </c>
      <c r="AB120" s="59">
        <f t="shared" si="134"/>
        <v>165</v>
      </c>
      <c r="AC120" s="59">
        <f t="shared" si="135"/>
        <v>170</v>
      </c>
      <c r="AD120" s="59">
        <f t="shared" si="136"/>
        <v>300</v>
      </c>
      <c r="AE120" s="60">
        <f t="shared" si="137"/>
        <v>400</v>
      </c>
      <c r="AF120" s="60">
        <f t="shared" si="138"/>
        <v>420</v>
      </c>
      <c r="AG120" s="60">
        <f t="shared" si="139"/>
        <v>420</v>
      </c>
      <c r="AH120" s="60">
        <f t="shared" si="140"/>
        <v>420</v>
      </c>
      <c r="AI120" s="61">
        <f t="shared" si="141"/>
        <v>420</v>
      </c>
    </row>
    <row r="121" spans="1:35" x14ac:dyDescent="0.25">
      <c r="A121" s="144"/>
      <c r="B121" s="147"/>
      <c r="C121" s="150"/>
      <c r="D121" s="3">
        <v>18</v>
      </c>
      <c r="E121" s="3">
        <v>0.12</v>
      </c>
      <c r="F121" s="13">
        <v>4.5</v>
      </c>
      <c r="G121" s="58">
        <v>18</v>
      </c>
      <c r="H121" s="55">
        <f t="shared" si="114"/>
        <v>22.222222222222221</v>
      </c>
      <c r="I121" s="55">
        <f t="shared" si="115"/>
        <v>26.666666666666668</v>
      </c>
      <c r="J121" s="55">
        <f t="shared" si="116"/>
        <v>33.333333333333336</v>
      </c>
      <c r="K121" s="55">
        <f t="shared" si="117"/>
        <v>48.888888888888886</v>
      </c>
      <c r="L121" s="55">
        <f t="shared" si="118"/>
        <v>66.666666666666671</v>
      </c>
      <c r="M121" s="55">
        <f t="shared" si="119"/>
        <v>73.333333333333329</v>
      </c>
      <c r="N121" s="99">
        <f t="shared" si="120"/>
        <v>6.666666666666667</v>
      </c>
      <c r="O121" s="55">
        <f t="shared" si="121"/>
        <v>6.666666666666667</v>
      </c>
      <c r="P121" s="59">
        <f t="shared" si="122"/>
        <v>8</v>
      </c>
      <c r="Q121" s="59">
        <f t="shared" si="123"/>
        <v>8.8888888888888893</v>
      </c>
      <c r="R121" s="59">
        <f t="shared" si="124"/>
        <v>48.888888888888886</v>
      </c>
      <c r="S121" s="59">
        <f t="shared" si="125"/>
        <v>73.333333333333329</v>
      </c>
      <c r="T121" s="59">
        <f t="shared" si="126"/>
        <v>6.666666666666667</v>
      </c>
      <c r="U121" s="59">
        <f t="shared" si="127"/>
        <v>6.666666666666667</v>
      </c>
      <c r="V121" s="59">
        <f t="shared" si="128"/>
        <v>7.333333333333333</v>
      </c>
      <c r="W121" s="59">
        <f t="shared" si="129"/>
        <v>11.111111111111111</v>
      </c>
      <c r="X121" s="59">
        <f t="shared" si="130"/>
        <v>14.666666666666666</v>
      </c>
      <c r="Y121" s="59">
        <f t="shared" si="131"/>
        <v>19.555555555555557</v>
      </c>
      <c r="Z121" s="59">
        <f t="shared" si="132"/>
        <v>22.222222222222221</v>
      </c>
      <c r="AA121" s="59">
        <f t="shared" si="133"/>
        <v>48.888888888888886</v>
      </c>
      <c r="AB121" s="59">
        <f t="shared" si="134"/>
        <v>73.333333333333329</v>
      </c>
      <c r="AC121" s="59">
        <f t="shared" si="135"/>
        <v>75.555555555555557</v>
      </c>
      <c r="AD121" s="59">
        <f t="shared" si="136"/>
        <v>133.33333333333334</v>
      </c>
      <c r="AE121" s="60">
        <f t="shared" si="137"/>
        <v>177.77777777777777</v>
      </c>
      <c r="AF121" s="60">
        <f t="shared" si="138"/>
        <v>186.66666666666666</v>
      </c>
      <c r="AG121" s="60">
        <f t="shared" si="139"/>
        <v>186.66666666666666</v>
      </c>
      <c r="AH121" s="60">
        <f t="shared" si="140"/>
        <v>186.66666666666666</v>
      </c>
      <c r="AI121" s="61">
        <f t="shared" si="141"/>
        <v>186.66666666666666</v>
      </c>
    </row>
    <row r="122" spans="1:35" x14ac:dyDescent="0.25">
      <c r="A122" s="144"/>
      <c r="B122" s="147"/>
      <c r="C122" s="150"/>
      <c r="D122" s="3" t="s">
        <v>20</v>
      </c>
      <c r="E122" s="3">
        <v>0.21</v>
      </c>
      <c r="F122" s="13">
        <v>4</v>
      </c>
      <c r="G122" s="58">
        <v>20</v>
      </c>
      <c r="H122" s="55">
        <f t="shared" si="114"/>
        <v>25</v>
      </c>
      <c r="I122" s="55">
        <f t="shared" si="115"/>
        <v>30</v>
      </c>
      <c r="J122" s="55">
        <f t="shared" si="116"/>
        <v>37.5</v>
      </c>
      <c r="K122" s="55">
        <f t="shared" si="117"/>
        <v>55</v>
      </c>
      <c r="L122" s="55">
        <f t="shared" si="118"/>
        <v>75</v>
      </c>
      <c r="M122" s="55">
        <f t="shared" si="119"/>
        <v>82.5</v>
      </c>
      <c r="N122" s="99">
        <f t="shared" si="120"/>
        <v>7.5</v>
      </c>
      <c r="O122" s="55">
        <f t="shared" si="121"/>
        <v>7.5</v>
      </c>
      <c r="P122" s="59">
        <f t="shared" si="122"/>
        <v>9</v>
      </c>
      <c r="Q122" s="59">
        <f t="shared" si="123"/>
        <v>10</v>
      </c>
      <c r="R122" s="59">
        <f t="shared" si="124"/>
        <v>55</v>
      </c>
      <c r="S122" s="59">
        <f t="shared" si="125"/>
        <v>82.5</v>
      </c>
      <c r="T122" s="59">
        <f t="shared" si="126"/>
        <v>7.5</v>
      </c>
      <c r="U122" s="59">
        <f t="shared" si="127"/>
        <v>7.5</v>
      </c>
      <c r="V122" s="59">
        <f t="shared" si="128"/>
        <v>8.25</v>
      </c>
      <c r="W122" s="59">
        <f t="shared" si="129"/>
        <v>12.5</v>
      </c>
      <c r="X122" s="59">
        <f t="shared" si="130"/>
        <v>16.5</v>
      </c>
      <c r="Y122" s="59">
        <f t="shared" si="131"/>
        <v>22</v>
      </c>
      <c r="Z122" s="59">
        <f t="shared" si="132"/>
        <v>25</v>
      </c>
      <c r="AA122" s="59">
        <f t="shared" si="133"/>
        <v>55</v>
      </c>
      <c r="AB122" s="59">
        <f t="shared" si="134"/>
        <v>82.5</v>
      </c>
      <c r="AC122" s="59">
        <f t="shared" si="135"/>
        <v>85</v>
      </c>
      <c r="AD122" s="59">
        <f t="shared" si="136"/>
        <v>150</v>
      </c>
      <c r="AE122" s="60">
        <f t="shared" si="137"/>
        <v>200</v>
      </c>
      <c r="AF122" s="60">
        <f t="shared" si="138"/>
        <v>210</v>
      </c>
      <c r="AG122" s="60">
        <f t="shared" si="139"/>
        <v>210</v>
      </c>
      <c r="AH122" s="60">
        <f t="shared" si="140"/>
        <v>210</v>
      </c>
      <c r="AI122" s="61">
        <f t="shared" si="141"/>
        <v>210</v>
      </c>
    </row>
    <row r="123" spans="1:35" x14ac:dyDescent="0.25">
      <c r="A123" s="144"/>
      <c r="B123" s="147"/>
      <c r="C123" s="150"/>
      <c r="D123" s="3">
        <v>21</v>
      </c>
      <c r="E123" s="3">
        <v>0.12</v>
      </c>
      <c r="F123" s="13">
        <v>3</v>
      </c>
      <c r="G123" s="58">
        <v>27</v>
      </c>
      <c r="H123" s="55">
        <f t="shared" si="114"/>
        <v>33.333333333333336</v>
      </c>
      <c r="I123" s="55">
        <f t="shared" si="115"/>
        <v>40</v>
      </c>
      <c r="J123" s="55">
        <f t="shared" si="116"/>
        <v>50</v>
      </c>
      <c r="K123" s="55">
        <f t="shared" si="117"/>
        <v>73.333333333333329</v>
      </c>
      <c r="L123" s="55">
        <f t="shared" si="118"/>
        <v>100</v>
      </c>
      <c r="M123" s="55">
        <f t="shared" si="119"/>
        <v>110</v>
      </c>
      <c r="N123" s="99">
        <f t="shared" si="120"/>
        <v>10</v>
      </c>
      <c r="O123" s="55">
        <f t="shared" si="121"/>
        <v>10</v>
      </c>
      <c r="P123" s="59">
        <f t="shared" si="122"/>
        <v>12</v>
      </c>
      <c r="Q123" s="59">
        <f t="shared" si="123"/>
        <v>13.333333333333334</v>
      </c>
      <c r="R123" s="59">
        <f t="shared" si="124"/>
        <v>73.333333333333329</v>
      </c>
      <c r="S123" s="59">
        <f t="shared" si="125"/>
        <v>110</v>
      </c>
      <c r="T123" s="59">
        <f t="shared" si="126"/>
        <v>10</v>
      </c>
      <c r="U123" s="59">
        <f t="shared" si="127"/>
        <v>10</v>
      </c>
      <c r="V123" s="59">
        <f t="shared" si="128"/>
        <v>11</v>
      </c>
      <c r="W123" s="59">
        <f t="shared" si="129"/>
        <v>16.666666666666668</v>
      </c>
      <c r="X123" s="59">
        <f t="shared" si="130"/>
        <v>22</v>
      </c>
      <c r="Y123" s="59">
        <f t="shared" si="131"/>
        <v>29.333333333333332</v>
      </c>
      <c r="Z123" s="59">
        <f t="shared" si="132"/>
        <v>33.333333333333336</v>
      </c>
      <c r="AA123" s="59">
        <f t="shared" si="133"/>
        <v>73.333333333333329</v>
      </c>
      <c r="AB123" s="59">
        <f t="shared" si="134"/>
        <v>110</v>
      </c>
      <c r="AC123" s="59">
        <f t="shared" si="135"/>
        <v>113.33333333333333</v>
      </c>
      <c r="AD123" s="59">
        <f t="shared" si="136"/>
        <v>200</v>
      </c>
      <c r="AE123" s="60">
        <f t="shared" si="137"/>
        <v>266.66666666666669</v>
      </c>
      <c r="AF123" s="60">
        <f t="shared" si="138"/>
        <v>280</v>
      </c>
      <c r="AG123" s="60">
        <f t="shared" si="139"/>
        <v>280</v>
      </c>
      <c r="AH123" s="60">
        <f t="shared" si="140"/>
        <v>280</v>
      </c>
      <c r="AI123" s="61">
        <f t="shared" si="141"/>
        <v>280</v>
      </c>
    </row>
    <row r="124" spans="1:35" x14ac:dyDescent="0.25">
      <c r="A124" s="144"/>
      <c r="B124" s="147"/>
      <c r="C124" s="150"/>
      <c r="D124" s="3">
        <v>22</v>
      </c>
      <c r="E124" s="3">
        <v>0.2</v>
      </c>
      <c r="F124" s="13">
        <v>4.5</v>
      </c>
      <c r="G124" s="58">
        <v>18</v>
      </c>
      <c r="H124" s="55">
        <f t="shared" si="114"/>
        <v>22.222222222222221</v>
      </c>
      <c r="I124" s="55">
        <f t="shared" si="115"/>
        <v>26.666666666666668</v>
      </c>
      <c r="J124" s="55">
        <f t="shared" si="116"/>
        <v>33.333333333333336</v>
      </c>
      <c r="K124" s="55">
        <f t="shared" si="117"/>
        <v>48.888888888888886</v>
      </c>
      <c r="L124" s="55">
        <f t="shared" si="118"/>
        <v>66.666666666666671</v>
      </c>
      <c r="M124" s="55">
        <f t="shared" si="119"/>
        <v>73.333333333333329</v>
      </c>
      <c r="N124" s="99">
        <f t="shared" si="120"/>
        <v>6.666666666666667</v>
      </c>
      <c r="O124" s="55">
        <f t="shared" si="121"/>
        <v>6.666666666666667</v>
      </c>
      <c r="P124" s="59">
        <f t="shared" si="122"/>
        <v>8</v>
      </c>
      <c r="Q124" s="59">
        <f t="shared" si="123"/>
        <v>8.8888888888888893</v>
      </c>
      <c r="R124" s="59">
        <f t="shared" si="124"/>
        <v>48.888888888888886</v>
      </c>
      <c r="S124" s="59">
        <f t="shared" si="125"/>
        <v>73.333333333333329</v>
      </c>
      <c r="T124" s="59">
        <f t="shared" si="126"/>
        <v>6.666666666666667</v>
      </c>
      <c r="U124" s="59">
        <f t="shared" si="127"/>
        <v>6.666666666666667</v>
      </c>
      <c r="V124" s="59">
        <f t="shared" si="128"/>
        <v>7.333333333333333</v>
      </c>
      <c r="W124" s="59">
        <f t="shared" si="129"/>
        <v>11.111111111111111</v>
      </c>
      <c r="X124" s="59">
        <f t="shared" si="130"/>
        <v>14.666666666666666</v>
      </c>
      <c r="Y124" s="59">
        <f t="shared" si="131"/>
        <v>19.555555555555557</v>
      </c>
      <c r="Z124" s="59">
        <f t="shared" si="132"/>
        <v>22.222222222222221</v>
      </c>
      <c r="AA124" s="59">
        <f t="shared" si="133"/>
        <v>48.888888888888886</v>
      </c>
      <c r="AB124" s="59">
        <f t="shared" si="134"/>
        <v>73.333333333333329</v>
      </c>
      <c r="AC124" s="59">
        <f t="shared" si="135"/>
        <v>75.555555555555557</v>
      </c>
      <c r="AD124" s="59">
        <f t="shared" si="136"/>
        <v>133.33333333333334</v>
      </c>
      <c r="AE124" s="60">
        <f t="shared" si="137"/>
        <v>177.77777777777777</v>
      </c>
      <c r="AF124" s="60">
        <f t="shared" si="138"/>
        <v>186.66666666666666</v>
      </c>
      <c r="AG124" s="60">
        <f t="shared" si="139"/>
        <v>186.66666666666666</v>
      </c>
      <c r="AH124" s="60">
        <f t="shared" si="140"/>
        <v>186.66666666666666</v>
      </c>
      <c r="AI124" s="61">
        <f t="shared" si="141"/>
        <v>186.66666666666666</v>
      </c>
    </row>
    <row r="125" spans="1:35" x14ac:dyDescent="0.25">
      <c r="A125" s="144"/>
      <c r="B125" s="147"/>
      <c r="C125" s="150"/>
      <c r="D125" s="3">
        <v>24</v>
      </c>
      <c r="E125" s="3">
        <v>0.15</v>
      </c>
      <c r="F125" s="13">
        <v>4.5</v>
      </c>
      <c r="G125" s="58">
        <v>18</v>
      </c>
      <c r="H125" s="55">
        <f t="shared" si="114"/>
        <v>22.222222222222221</v>
      </c>
      <c r="I125" s="55">
        <f t="shared" si="115"/>
        <v>26.666666666666668</v>
      </c>
      <c r="J125" s="55">
        <f t="shared" si="116"/>
        <v>33.333333333333336</v>
      </c>
      <c r="K125" s="55">
        <f t="shared" si="117"/>
        <v>48.888888888888886</v>
      </c>
      <c r="L125" s="55">
        <f t="shared" si="118"/>
        <v>66.666666666666671</v>
      </c>
      <c r="M125" s="55">
        <f t="shared" si="119"/>
        <v>73.333333333333329</v>
      </c>
      <c r="N125" s="99">
        <f t="shared" si="120"/>
        <v>6.666666666666667</v>
      </c>
      <c r="O125" s="55">
        <f t="shared" si="121"/>
        <v>6.666666666666667</v>
      </c>
      <c r="P125" s="59">
        <f t="shared" si="122"/>
        <v>8</v>
      </c>
      <c r="Q125" s="59">
        <f t="shared" si="123"/>
        <v>8.8888888888888893</v>
      </c>
      <c r="R125" s="59">
        <f t="shared" si="124"/>
        <v>48.888888888888886</v>
      </c>
      <c r="S125" s="59">
        <f t="shared" si="125"/>
        <v>73.333333333333329</v>
      </c>
      <c r="T125" s="59">
        <f t="shared" si="126"/>
        <v>6.666666666666667</v>
      </c>
      <c r="U125" s="59">
        <f t="shared" si="127"/>
        <v>6.666666666666667</v>
      </c>
      <c r="V125" s="59">
        <f t="shared" si="128"/>
        <v>7.333333333333333</v>
      </c>
      <c r="W125" s="59">
        <f t="shared" si="129"/>
        <v>11.111111111111111</v>
      </c>
      <c r="X125" s="59">
        <f t="shared" si="130"/>
        <v>14.666666666666666</v>
      </c>
      <c r="Y125" s="59">
        <f t="shared" si="131"/>
        <v>19.555555555555557</v>
      </c>
      <c r="Z125" s="59">
        <f t="shared" si="132"/>
        <v>22.222222222222221</v>
      </c>
      <c r="AA125" s="59">
        <f t="shared" si="133"/>
        <v>48.888888888888886</v>
      </c>
      <c r="AB125" s="59">
        <f t="shared" si="134"/>
        <v>73.333333333333329</v>
      </c>
      <c r="AC125" s="59">
        <f t="shared" si="135"/>
        <v>75.555555555555557</v>
      </c>
      <c r="AD125" s="59">
        <f t="shared" si="136"/>
        <v>133.33333333333334</v>
      </c>
      <c r="AE125" s="60">
        <f t="shared" si="137"/>
        <v>177.77777777777777</v>
      </c>
      <c r="AF125" s="60">
        <f t="shared" si="138"/>
        <v>186.66666666666666</v>
      </c>
      <c r="AG125" s="60">
        <f t="shared" si="139"/>
        <v>186.66666666666666</v>
      </c>
      <c r="AH125" s="60">
        <f t="shared" si="140"/>
        <v>186.66666666666666</v>
      </c>
      <c r="AI125" s="61">
        <f t="shared" si="141"/>
        <v>186.66666666666666</v>
      </c>
    </row>
    <row r="126" spans="1:35" x14ac:dyDescent="0.25">
      <c r="A126" s="144"/>
      <c r="B126" s="147"/>
      <c r="C126" s="150"/>
      <c r="D126" s="3">
        <v>26</v>
      </c>
      <c r="E126" s="3">
        <v>0.15</v>
      </c>
      <c r="F126" s="13">
        <v>4.5</v>
      </c>
      <c r="G126" s="58">
        <v>18</v>
      </c>
      <c r="H126" s="55">
        <f t="shared" si="114"/>
        <v>22.222222222222221</v>
      </c>
      <c r="I126" s="55">
        <f t="shared" si="115"/>
        <v>26.666666666666668</v>
      </c>
      <c r="J126" s="55">
        <f t="shared" si="116"/>
        <v>33.333333333333336</v>
      </c>
      <c r="K126" s="55">
        <f t="shared" si="117"/>
        <v>48.888888888888886</v>
      </c>
      <c r="L126" s="55">
        <f t="shared" si="118"/>
        <v>66.666666666666671</v>
      </c>
      <c r="M126" s="55">
        <f t="shared" si="119"/>
        <v>73.333333333333329</v>
      </c>
      <c r="N126" s="99">
        <f t="shared" si="120"/>
        <v>6.666666666666667</v>
      </c>
      <c r="O126" s="55">
        <f t="shared" si="121"/>
        <v>6.666666666666667</v>
      </c>
      <c r="P126" s="59">
        <f t="shared" si="122"/>
        <v>8</v>
      </c>
      <c r="Q126" s="59">
        <f t="shared" si="123"/>
        <v>8.8888888888888893</v>
      </c>
      <c r="R126" s="59">
        <f t="shared" si="124"/>
        <v>48.888888888888886</v>
      </c>
      <c r="S126" s="59">
        <f t="shared" si="125"/>
        <v>73.333333333333329</v>
      </c>
      <c r="T126" s="59">
        <f t="shared" si="126"/>
        <v>6.666666666666667</v>
      </c>
      <c r="U126" s="59">
        <f t="shared" si="127"/>
        <v>6.666666666666667</v>
      </c>
      <c r="V126" s="59">
        <f t="shared" si="128"/>
        <v>7.333333333333333</v>
      </c>
      <c r="W126" s="59">
        <f t="shared" si="129"/>
        <v>11.111111111111111</v>
      </c>
      <c r="X126" s="59">
        <f t="shared" si="130"/>
        <v>14.666666666666666</v>
      </c>
      <c r="Y126" s="59">
        <f t="shared" si="131"/>
        <v>19.555555555555557</v>
      </c>
      <c r="Z126" s="59">
        <f t="shared" si="132"/>
        <v>22.222222222222221</v>
      </c>
      <c r="AA126" s="59">
        <f t="shared" si="133"/>
        <v>48.888888888888886</v>
      </c>
      <c r="AB126" s="59">
        <f t="shared" si="134"/>
        <v>73.333333333333329</v>
      </c>
      <c r="AC126" s="59">
        <f t="shared" si="135"/>
        <v>75.555555555555557</v>
      </c>
      <c r="AD126" s="59">
        <f t="shared" si="136"/>
        <v>133.33333333333334</v>
      </c>
      <c r="AE126" s="60">
        <f t="shared" si="137"/>
        <v>177.77777777777777</v>
      </c>
      <c r="AF126" s="60">
        <f t="shared" si="138"/>
        <v>186.66666666666666</v>
      </c>
      <c r="AG126" s="60">
        <f t="shared" si="139"/>
        <v>186.66666666666666</v>
      </c>
      <c r="AH126" s="60">
        <f t="shared" si="140"/>
        <v>186.66666666666666</v>
      </c>
      <c r="AI126" s="61">
        <f t="shared" si="141"/>
        <v>186.66666666666666</v>
      </c>
    </row>
    <row r="127" spans="1:35" x14ac:dyDescent="0.25">
      <c r="A127" s="144"/>
      <c r="B127" s="147"/>
      <c r="C127" s="150"/>
      <c r="D127" s="3">
        <v>28</v>
      </c>
      <c r="E127" s="3">
        <v>0.15</v>
      </c>
      <c r="F127" s="13">
        <v>3.5</v>
      </c>
      <c r="G127" s="58">
        <v>23</v>
      </c>
      <c r="H127" s="55">
        <f t="shared" si="114"/>
        <v>28.571428571428573</v>
      </c>
      <c r="I127" s="55">
        <f t="shared" si="115"/>
        <v>34.285714285714285</v>
      </c>
      <c r="J127" s="55">
        <f t="shared" si="116"/>
        <v>42.857142857142854</v>
      </c>
      <c r="K127" s="55">
        <f t="shared" si="117"/>
        <v>62.857142857142854</v>
      </c>
      <c r="L127" s="55">
        <f t="shared" si="118"/>
        <v>85.714285714285708</v>
      </c>
      <c r="M127" s="55">
        <f t="shared" si="119"/>
        <v>94.285714285714292</v>
      </c>
      <c r="N127" s="99">
        <f t="shared" si="120"/>
        <v>8.5714285714285712</v>
      </c>
      <c r="O127" s="55">
        <f t="shared" si="121"/>
        <v>8.5714285714285712</v>
      </c>
      <c r="P127" s="59">
        <f t="shared" si="122"/>
        <v>10.285714285714286</v>
      </c>
      <c r="Q127" s="59">
        <f t="shared" si="123"/>
        <v>11.428571428571429</v>
      </c>
      <c r="R127" s="59">
        <f t="shared" si="124"/>
        <v>62.857142857142854</v>
      </c>
      <c r="S127" s="59">
        <f t="shared" si="125"/>
        <v>94.285714285714292</v>
      </c>
      <c r="T127" s="59">
        <f t="shared" si="126"/>
        <v>8.5714285714285712</v>
      </c>
      <c r="U127" s="59">
        <f t="shared" si="127"/>
        <v>8.5714285714285712</v>
      </c>
      <c r="V127" s="59">
        <f t="shared" si="128"/>
        <v>9.4285714285714288</v>
      </c>
      <c r="W127" s="59">
        <f t="shared" si="129"/>
        <v>14.285714285714286</v>
      </c>
      <c r="X127" s="59">
        <f t="shared" si="130"/>
        <v>18.857142857142858</v>
      </c>
      <c r="Y127" s="59">
        <f t="shared" si="131"/>
        <v>25.142857142857142</v>
      </c>
      <c r="Z127" s="59">
        <f t="shared" si="132"/>
        <v>28.571428571428573</v>
      </c>
      <c r="AA127" s="59">
        <f t="shared" si="133"/>
        <v>62.857142857142854</v>
      </c>
      <c r="AB127" s="59">
        <f t="shared" si="134"/>
        <v>94.285714285714292</v>
      </c>
      <c r="AC127" s="59">
        <f t="shared" si="135"/>
        <v>97.142857142857139</v>
      </c>
      <c r="AD127" s="59">
        <f t="shared" si="136"/>
        <v>171.42857142857142</v>
      </c>
      <c r="AE127" s="60">
        <f t="shared" si="137"/>
        <v>228.57142857142858</v>
      </c>
      <c r="AF127" s="60">
        <f t="shared" si="138"/>
        <v>240</v>
      </c>
      <c r="AG127" s="60">
        <f t="shared" si="139"/>
        <v>240</v>
      </c>
      <c r="AH127" s="60">
        <f t="shared" si="140"/>
        <v>240</v>
      </c>
      <c r="AI127" s="61">
        <f t="shared" si="141"/>
        <v>240</v>
      </c>
    </row>
    <row r="128" spans="1:35" x14ac:dyDescent="0.25">
      <c r="A128" s="144"/>
      <c r="B128" s="147"/>
      <c r="C128" s="150"/>
      <c r="D128" s="3">
        <v>32</v>
      </c>
      <c r="E128" s="3">
        <v>0.22</v>
      </c>
      <c r="F128" s="13">
        <v>4</v>
      </c>
      <c r="G128" s="58">
        <v>20</v>
      </c>
      <c r="H128" s="55">
        <f t="shared" si="114"/>
        <v>25</v>
      </c>
      <c r="I128" s="55">
        <f t="shared" si="115"/>
        <v>30</v>
      </c>
      <c r="J128" s="55">
        <f t="shared" si="116"/>
        <v>37.5</v>
      </c>
      <c r="K128" s="55">
        <f t="shared" si="117"/>
        <v>55</v>
      </c>
      <c r="L128" s="55">
        <f t="shared" si="118"/>
        <v>75</v>
      </c>
      <c r="M128" s="55">
        <f t="shared" si="119"/>
        <v>82.5</v>
      </c>
      <c r="N128" s="99">
        <f t="shared" si="120"/>
        <v>7.5</v>
      </c>
      <c r="O128" s="55">
        <f t="shared" si="121"/>
        <v>7.5</v>
      </c>
      <c r="P128" s="59">
        <f t="shared" si="122"/>
        <v>9</v>
      </c>
      <c r="Q128" s="59">
        <f t="shared" si="123"/>
        <v>10</v>
      </c>
      <c r="R128" s="59">
        <f t="shared" si="124"/>
        <v>55</v>
      </c>
      <c r="S128" s="59">
        <f t="shared" si="125"/>
        <v>82.5</v>
      </c>
      <c r="T128" s="59">
        <f t="shared" si="126"/>
        <v>7.5</v>
      </c>
      <c r="U128" s="59">
        <f t="shared" si="127"/>
        <v>7.5</v>
      </c>
      <c r="V128" s="59">
        <f t="shared" si="128"/>
        <v>8.25</v>
      </c>
      <c r="W128" s="59">
        <f t="shared" si="129"/>
        <v>12.5</v>
      </c>
      <c r="X128" s="59">
        <f t="shared" si="130"/>
        <v>16.5</v>
      </c>
      <c r="Y128" s="59">
        <f t="shared" si="131"/>
        <v>22</v>
      </c>
      <c r="Z128" s="59">
        <f t="shared" si="132"/>
        <v>25</v>
      </c>
      <c r="AA128" s="59">
        <f t="shared" si="133"/>
        <v>55</v>
      </c>
      <c r="AB128" s="59">
        <f t="shared" si="134"/>
        <v>82.5</v>
      </c>
      <c r="AC128" s="59">
        <f t="shared" si="135"/>
        <v>85</v>
      </c>
      <c r="AD128" s="59">
        <f t="shared" si="136"/>
        <v>150</v>
      </c>
      <c r="AE128" s="60">
        <f t="shared" si="137"/>
        <v>200</v>
      </c>
      <c r="AF128" s="60">
        <f t="shared" si="138"/>
        <v>210</v>
      </c>
      <c r="AG128" s="60">
        <f t="shared" si="139"/>
        <v>210</v>
      </c>
      <c r="AH128" s="60">
        <f t="shared" si="140"/>
        <v>210</v>
      </c>
      <c r="AI128" s="61">
        <f t="shared" si="141"/>
        <v>210</v>
      </c>
    </row>
    <row r="129" spans="1:35" x14ac:dyDescent="0.25">
      <c r="A129" s="144"/>
      <c r="B129" s="147"/>
      <c r="C129" s="150"/>
      <c r="D129" s="3">
        <v>36</v>
      </c>
      <c r="E129" s="3">
        <v>0.21</v>
      </c>
      <c r="F129" s="13">
        <v>4.5</v>
      </c>
      <c r="G129" s="58">
        <v>18</v>
      </c>
      <c r="H129" s="55">
        <f t="shared" si="114"/>
        <v>22.222222222222221</v>
      </c>
      <c r="I129" s="55">
        <f t="shared" si="115"/>
        <v>26.666666666666668</v>
      </c>
      <c r="J129" s="55">
        <f t="shared" si="116"/>
        <v>33.333333333333336</v>
      </c>
      <c r="K129" s="55">
        <f t="shared" si="117"/>
        <v>48.888888888888886</v>
      </c>
      <c r="L129" s="55">
        <f t="shared" si="118"/>
        <v>66.666666666666671</v>
      </c>
      <c r="M129" s="55">
        <f t="shared" si="119"/>
        <v>73.333333333333329</v>
      </c>
      <c r="N129" s="99">
        <f t="shared" si="120"/>
        <v>6.666666666666667</v>
      </c>
      <c r="O129" s="55">
        <f t="shared" si="121"/>
        <v>6.666666666666667</v>
      </c>
      <c r="P129" s="59">
        <f t="shared" si="122"/>
        <v>8</v>
      </c>
      <c r="Q129" s="59">
        <f t="shared" si="123"/>
        <v>8.8888888888888893</v>
      </c>
      <c r="R129" s="59">
        <f t="shared" si="124"/>
        <v>48.888888888888886</v>
      </c>
      <c r="S129" s="59">
        <f t="shared" si="125"/>
        <v>73.333333333333329</v>
      </c>
      <c r="T129" s="59">
        <f t="shared" si="126"/>
        <v>6.666666666666667</v>
      </c>
      <c r="U129" s="59">
        <f t="shared" si="127"/>
        <v>6.666666666666667</v>
      </c>
      <c r="V129" s="59">
        <f t="shared" si="128"/>
        <v>7.333333333333333</v>
      </c>
      <c r="W129" s="59">
        <f t="shared" si="129"/>
        <v>11.111111111111111</v>
      </c>
      <c r="X129" s="59">
        <f t="shared" si="130"/>
        <v>14.666666666666666</v>
      </c>
      <c r="Y129" s="59">
        <f t="shared" si="131"/>
        <v>19.555555555555557</v>
      </c>
      <c r="Z129" s="59">
        <f t="shared" si="132"/>
        <v>22.222222222222221</v>
      </c>
      <c r="AA129" s="59">
        <f t="shared" si="133"/>
        <v>48.888888888888886</v>
      </c>
      <c r="AB129" s="59">
        <f t="shared" si="134"/>
        <v>73.333333333333329</v>
      </c>
      <c r="AC129" s="59">
        <f t="shared" si="135"/>
        <v>75.555555555555557</v>
      </c>
      <c r="AD129" s="59">
        <f t="shared" si="136"/>
        <v>133.33333333333334</v>
      </c>
      <c r="AE129" s="60">
        <f t="shared" si="137"/>
        <v>177.77777777777777</v>
      </c>
      <c r="AF129" s="60">
        <f t="shared" si="138"/>
        <v>186.66666666666666</v>
      </c>
      <c r="AG129" s="60">
        <f t="shared" si="139"/>
        <v>186.66666666666666</v>
      </c>
      <c r="AH129" s="60">
        <f t="shared" si="140"/>
        <v>186.66666666666666</v>
      </c>
      <c r="AI129" s="61">
        <f t="shared" si="141"/>
        <v>186.66666666666666</v>
      </c>
    </row>
    <row r="130" spans="1:35" x14ac:dyDescent="0.25">
      <c r="A130" s="144"/>
      <c r="B130" s="147"/>
      <c r="C130" s="150"/>
      <c r="D130" s="3">
        <v>38</v>
      </c>
      <c r="E130" s="3">
        <v>0.21</v>
      </c>
      <c r="F130" s="13">
        <v>4.5</v>
      </c>
      <c r="G130" s="58">
        <v>18</v>
      </c>
      <c r="H130" s="55">
        <f t="shared" si="114"/>
        <v>22.222222222222221</v>
      </c>
      <c r="I130" s="55">
        <f t="shared" si="115"/>
        <v>26.666666666666668</v>
      </c>
      <c r="J130" s="55">
        <f t="shared" si="116"/>
        <v>33.333333333333336</v>
      </c>
      <c r="K130" s="55">
        <f t="shared" si="117"/>
        <v>48.888888888888886</v>
      </c>
      <c r="L130" s="55">
        <f t="shared" si="118"/>
        <v>66.666666666666671</v>
      </c>
      <c r="M130" s="55">
        <f t="shared" si="119"/>
        <v>73.333333333333329</v>
      </c>
      <c r="N130" s="99">
        <f t="shared" si="120"/>
        <v>6.666666666666667</v>
      </c>
      <c r="O130" s="55">
        <f t="shared" si="121"/>
        <v>6.666666666666667</v>
      </c>
      <c r="P130" s="59">
        <f t="shared" si="122"/>
        <v>8</v>
      </c>
      <c r="Q130" s="59">
        <f t="shared" si="123"/>
        <v>8.8888888888888893</v>
      </c>
      <c r="R130" s="59">
        <f t="shared" si="124"/>
        <v>48.888888888888886</v>
      </c>
      <c r="S130" s="59">
        <f t="shared" si="125"/>
        <v>73.333333333333329</v>
      </c>
      <c r="T130" s="59">
        <f t="shared" si="126"/>
        <v>6.666666666666667</v>
      </c>
      <c r="U130" s="59">
        <f t="shared" si="127"/>
        <v>6.666666666666667</v>
      </c>
      <c r="V130" s="59">
        <f t="shared" si="128"/>
        <v>7.333333333333333</v>
      </c>
      <c r="W130" s="59">
        <f t="shared" si="129"/>
        <v>11.111111111111111</v>
      </c>
      <c r="X130" s="59">
        <f t="shared" si="130"/>
        <v>14.666666666666666</v>
      </c>
      <c r="Y130" s="59">
        <f t="shared" si="131"/>
        <v>19.555555555555557</v>
      </c>
      <c r="Z130" s="59">
        <f t="shared" si="132"/>
        <v>22.222222222222221</v>
      </c>
      <c r="AA130" s="59">
        <f t="shared" si="133"/>
        <v>48.888888888888886</v>
      </c>
      <c r="AB130" s="59">
        <f t="shared" si="134"/>
        <v>73.333333333333329</v>
      </c>
      <c r="AC130" s="59">
        <f t="shared" si="135"/>
        <v>75.555555555555557</v>
      </c>
      <c r="AD130" s="59">
        <f t="shared" si="136"/>
        <v>133.33333333333334</v>
      </c>
      <c r="AE130" s="60">
        <f t="shared" si="137"/>
        <v>177.77777777777777</v>
      </c>
      <c r="AF130" s="60">
        <f t="shared" si="138"/>
        <v>186.66666666666666</v>
      </c>
      <c r="AG130" s="60">
        <f t="shared" si="139"/>
        <v>186.66666666666666</v>
      </c>
      <c r="AH130" s="60">
        <f t="shared" si="140"/>
        <v>186.66666666666666</v>
      </c>
      <c r="AI130" s="61">
        <f t="shared" si="141"/>
        <v>186.66666666666666</v>
      </c>
    </row>
    <row r="131" spans="1:35" x14ac:dyDescent="0.25">
      <c r="A131" s="144"/>
      <c r="B131" s="147"/>
      <c r="C131" s="150"/>
      <c r="D131" s="3">
        <v>40</v>
      </c>
      <c r="E131" s="3">
        <v>0.21</v>
      </c>
      <c r="F131" s="13">
        <v>4.5</v>
      </c>
      <c r="G131" s="58">
        <v>18</v>
      </c>
      <c r="H131" s="55">
        <f t="shared" si="114"/>
        <v>22.222222222222221</v>
      </c>
      <c r="I131" s="55">
        <f t="shared" si="115"/>
        <v>26.666666666666668</v>
      </c>
      <c r="J131" s="55">
        <f t="shared" si="116"/>
        <v>33.333333333333336</v>
      </c>
      <c r="K131" s="55">
        <f t="shared" si="117"/>
        <v>48.888888888888886</v>
      </c>
      <c r="L131" s="55">
        <f t="shared" si="118"/>
        <v>66.666666666666671</v>
      </c>
      <c r="M131" s="55">
        <f t="shared" si="119"/>
        <v>73.333333333333329</v>
      </c>
      <c r="N131" s="99">
        <f t="shared" si="120"/>
        <v>6.666666666666667</v>
      </c>
      <c r="O131" s="55">
        <f t="shared" si="121"/>
        <v>6.666666666666667</v>
      </c>
      <c r="P131" s="59">
        <f t="shared" si="122"/>
        <v>8</v>
      </c>
      <c r="Q131" s="59">
        <f t="shared" si="123"/>
        <v>8.8888888888888893</v>
      </c>
      <c r="R131" s="59">
        <f t="shared" si="124"/>
        <v>48.888888888888886</v>
      </c>
      <c r="S131" s="59">
        <f t="shared" si="125"/>
        <v>73.333333333333329</v>
      </c>
      <c r="T131" s="59">
        <f t="shared" si="126"/>
        <v>6.666666666666667</v>
      </c>
      <c r="U131" s="59">
        <f t="shared" si="127"/>
        <v>6.666666666666667</v>
      </c>
      <c r="V131" s="59">
        <f t="shared" si="128"/>
        <v>7.333333333333333</v>
      </c>
      <c r="W131" s="59">
        <f t="shared" si="129"/>
        <v>11.111111111111111</v>
      </c>
      <c r="X131" s="59">
        <f t="shared" si="130"/>
        <v>14.666666666666666</v>
      </c>
      <c r="Y131" s="59">
        <f t="shared" si="131"/>
        <v>19.555555555555557</v>
      </c>
      <c r="Z131" s="59">
        <f t="shared" si="132"/>
        <v>22.222222222222221</v>
      </c>
      <c r="AA131" s="59">
        <f t="shared" si="133"/>
        <v>48.888888888888886</v>
      </c>
      <c r="AB131" s="59">
        <f t="shared" si="134"/>
        <v>73.333333333333329</v>
      </c>
      <c r="AC131" s="59">
        <f t="shared" si="135"/>
        <v>75.555555555555557</v>
      </c>
      <c r="AD131" s="59">
        <f t="shared" si="136"/>
        <v>133.33333333333334</v>
      </c>
      <c r="AE131" s="60">
        <f t="shared" si="137"/>
        <v>177.77777777777777</v>
      </c>
      <c r="AF131" s="60">
        <f t="shared" si="138"/>
        <v>186.66666666666666</v>
      </c>
      <c r="AG131" s="60">
        <f t="shared" si="139"/>
        <v>186.66666666666666</v>
      </c>
      <c r="AH131" s="60">
        <f t="shared" si="140"/>
        <v>186.66666666666666</v>
      </c>
      <c r="AI131" s="61">
        <f t="shared" si="141"/>
        <v>186.66666666666666</v>
      </c>
    </row>
    <row r="132" spans="1:35" ht="15.75" thickBot="1" x14ac:dyDescent="0.3">
      <c r="A132" s="145"/>
      <c r="B132" s="148"/>
      <c r="C132" s="151"/>
      <c r="D132" s="4">
        <v>58</v>
      </c>
      <c r="E132" s="4">
        <v>0.32</v>
      </c>
      <c r="F132" s="14">
        <v>7</v>
      </c>
      <c r="G132" s="58">
        <v>11</v>
      </c>
      <c r="H132" s="55">
        <f t="shared" si="114"/>
        <v>14.285714285714286</v>
      </c>
      <c r="I132" s="55">
        <f t="shared" si="115"/>
        <v>17.142857142857142</v>
      </c>
      <c r="J132" s="55">
        <f t="shared" si="116"/>
        <v>21.428571428571427</v>
      </c>
      <c r="K132" s="55">
        <f>220/F132</f>
        <v>31.428571428571427</v>
      </c>
      <c r="L132" s="55">
        <f t="shared" si="118"/>
        <v>42.857142857142854</v>
      </c>
      <c r="M132" s="55">
        <f t="shared" si="119"/>
        <v>47.142857142857146</v>
      </c>
      <c r="N132" s="99">
        <f t="shared" si="120"/>
        <v>4.2857142857142856</v>
      </c>
      <c r="O132" s="55">
        <f t="shared" si="121"/>
        <v>4.2857142857142856</v>
      </c>
      <c r="P132" s="59">
        <f t="shared" si="122"/>
        <v>5.1428571428571432</v>
      </c>
      <c r="Q132" s="59">
        <f t="shared" si="123"/>
        <v>5.7142857142857144</v>
      </c>
      <c r="R132" s="59">
        <f t="shared" si="124"/>
        <v>31.428571428571427</v>
      </c>
      <c r="S132" s="59">
        <f t="shared" si="125"/>
        <v>47.142857142857146</v>
      </c>
      <c r="T132" s="59">
        <f t="shared" si="126"/>
        <v>4.2857142857142856</v>
      </c>
      <c r="U132" s="59">
        <f t="shared" si="127"/>
        <v>4.2857142857142856</v>
      </c>
      <c r="V132" s="59">
        <f t="shared" si="128"/>
        <v>4.7142857142857144</v>
      </c>
      <c r="W132" s="59">
        <f t="shared" si="129"/>
        <v>7.1428571428571432</v>
      </c>
      <c r="X132" s="59">
        <f t="shared" si="130"/>
        <v>9.4285714285714288</v>
      </c>
      <c r="Y132" s="59">
        <f t="shared" si="131"/>
        <v>12.571428571428571</v>
      </c>
      <c r="Z132" s="59">
        <f t="shared" si="132"/>
        <v>14.285714285714286</v>
      </c>
      <c r="AA132" s="59">
        <f t="shared" si="133"/>
        <v>31.428571428571427</v>
      </c>
      <c r="AB132" s="59">
        <f t="shared" si="134"/>
        <v>47.142857142857146</v>
      </c>
      <c r="AC132" s="59">
        <f t="shared" si="135"/>
        <v>48.571428571428569</v>
      </c>
      <c r="AD132" s="59">
        <f t="shared" si="136"/>
        <v>85.714285714285708</v>
      </c>
      <c r="AE132" s="60">
        <f t="shared" si="137"/>
        <v>114.28571428571429</v>
      </c>
      <c r="AF132" s="60">
        <f t="shared" si="138"/>
        <v>120</v>
      </c>
      <c r="AG132" s="60">
        <f t="shared" si="139"/>
        <v>120</v>
      </c>
      <c r="AH132" s="60">
        <f t="shared" si="140"/>
        <v>120</v>
      </c>
      <c r="AI132" s="61">
        <f t="shared" si="141"/>
        <v>120</v>
      </c>
    </row>
    <row r="133" spans="1:35" ht="15.75" thickBot="1" x14ac:dyDescent="0.3">
      <c r="A133" s="18"/>
      <c r="B133" s="16"/>
      <c r="C133" s="16"/>
      <c r="D133" s="10"/>
      <c r="E133" s="10"/>
      <c r="F133" s="94"/>
      <c r="G133" s="93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1"/>
    </row>
    <row r="134" spans="1:35" x14ac:dyDescent="0.25">
      <c r="A134" s="143" t="s">
        <v>71</v>
      </c>
      <c r="B134" s="146" t="s">
        <v>94</v>
      </c>
      <c r="C134" s="149" t="s">
        <v>72</v>
      </c>
      <c r="D134" s="11">
        <v>5</v>
      </c>
      <c r="E134" s="11">
        <v>0.03</v>
      </c>
      <c r="F134" s="12" t="s">
        <v>90</v>
      </c>
      <c r="G134" s="58">
        <v>100</v>
      </c>
      <c r="H134" s="55">
        <f>6/E134</f>
        <v>200</v>
      </c>
      <c r="I134" s="55">
        <f>9/E134</f>
        <v>300</v>
      </c>
      <c r="J134" s="55">
        <f>12/E134</f>
        <v>400</v>
      </c>
      <c r="K134" s="55">
        <f>20/E134</f>
        <v>666.66666666666674</v>
      </c>
      <c r="L134" s="55">
        <f>25/E134</f>
        <v>833.33333333333337</v>
      </c>
      <c r="M134" s="55">
        <f>30/E134</f>
        <v>1000</v>
      </c>
      <c r="N134" s="72">
        <f>2/E134</f>
        <v>66.666666666666671</v>
      </c>
      <c r="O134" s="55">
        <f>2.25/E134</f>
        <v>75</v>
      </c>
      <c r="P134" s="59">
        <f>3.15/E134</f>
        <v>105</v>
      </c>
      <c r="Q134" s="59">
        <f>3.5/E134</f>
        <v>116.66666666666667</v>
      </c>
      <c r="R134" s="59">
        <f>9/E134</f>
        <v>300</v>
      </c>
      <c r="S134" s="59">
        <f>12.5/E134</f>
        <v>416.66666666666669</v>
      </c>
      <c r="T134" s="59">
        <f>2.25/E134</f>
        <v>75</v>
      </c>
      <c r="U134" s="59">
        <f>2.25/E134</f>
        <v>75</v>
      </c>
      <c r="V134" s="59">
        <f>2.35/E134</f>
        <v>78.333333333333343</v>
      </c>
      <c r="W134" s="59">
        <f>1.75/E134</f>
        <v>58.333333333333336</v>
      </c>
      <c r="X134" s="59">
        <f>2.35/E134</f>
        <v>78.333333333333343</v>
      </c>
      <c r="Y134" s="59">
        <f>3.1/E134</f>
        <v>103.33333333333334</v>
      </c>
      <c r="Z134" s="59">
        <f>3.5/E134</f>
        <v>116.66666666666667</v>
      </c>
      <c r="AA134" s="59">
        <f>9/E134</f>
        <v>300</v>
      </c>
      <c r="AB134" s="59">
        <f>12.5/E134</f>
        <v>416.66666666666669</v>
      </c>
      <c r="AC134" s="59">
        <f>13/E134</f>
        <v>433.33333333333337</v>
      </c>
      <c r="AD134" s="59">
        <f>20/E134</f>
        <v>666.66666666666674</v>
      </c>
      <c r="AE134" s="60">
        <f>35/E134</f>
        <v>1166.6666666666667</v>
      </c>
      <c r="AF134" s="60">
        <f>36/E134</f>
        <v>1200</v>
      </c>
      <c r="AG134" s="60">
        <f>45/E134</f>
        <v>1500</v>
      </c>
      <c r="AH134" s="60">
        <f>50/E134</f>
        <v>1666.6666666666667</v>
      </c>
      <c r="AI134" s="61">
        <f>55/E134</f>
        <v>1833.3333333333335</v>
      </c>
    </row>
    <row r="135" spans="1:35" x14ac:dyDescent="0.25">
      <c r="A135" s="144"/>
      <c r="B135" s="147"/>
      <c r="C135" s="150"/>
      <c r="D135" s="3">
        <v>7</v>
      </c>
      <c r="E135" s="3">
        <v>0.04</v>
      </c>
      <c r="F135" s="13" t="s">
        <v>90</v>
      </c>
      <c r="G135" s="58">
        <v>75</v>
      </c>
      <c r="H135" s="55">
        <f t="shared" ref="H135:H164" si="142">6/E135</f>
        <v>150</v>
      </c>
      <c r="I135" s="55">
        <f t="shared" ref="I135:I164" si="143">9/E135</f>
        <v>225</v>
      </c>
      <c r="J135" s="55">
        <f t="shared" ref="J135:J164" si="144">12/E135</f>
        <v>300</v>
      </c>
      <c r="K135" s="55">
        <f t="shared" ref="K135:K182" si="145">20/E135</f>
        <v>500</v>
      </c>
      <c r="L135" s="55">
        <f t="shared" ref="L135:L182" si="146">25/E135</f>
        <v>625</v>
      </c>
      <c r="M135" s="55">
        <f t="shared" ref="M135:M182" si="147">30/E135</f>
        <v>750</v>
      </c>
      <c r="N135" s="63">
        <f t="shared" ref="N135:N182" si="148">2/E135</f>
        <v>50</v>
      </c>
      <c r="O135" s="55">
        <f t="shared" ref="O135:O182" si="149">2.25/E135</f>
        <v>56.25</v>
      </c>
      <c r="P135" s="59">
        <f t="shared" ref="P135:P182" si="150">3.15/E135</f>
        <v>78.75</v>
      </c>
      <c r="Q135" s="59">
        <f t="shared" ref="Q135:Q163" si="151">3.5/E135</f>
        <v>87.5</v>
      </c>
      <c r="R135" s="59">
        <f t="shared" ref="R135:R163" si="152">9/E135</f>
        <v>225</v>
      </c>
      <c r="S135" s="59">
        <f t="shared" ref="S135:S163" si="153">12.5/E135</f>
        <v>312.5</v>
      </c>
      <c r="T135" s="59">
        <f t="shared" ref="T135:T182" si="154">2.25/E135</f>
        <v>56.25</v>
      </c>
      <c r="U135" s="59">
        <f t="shared" ref="U135:U182" si="155">2.25/E135</f>
        <v>56.25</v>
      </c>
      <c r="V135" s="59">
        <f t="shared" ref="V135:V182" si="156">2.35/E135</f>
        <v>58.75</v>
      </c>
      <c r="W135" s="59">
        <f t="shared" ref="W135:W182" si="157">1.75/E135</f>
        <v>43.75</v>
      </c>
      <c r="X135" s="59">
        <f t="shared" ref="X135:X182" si="158">2.35/E135</f>
        <v>58.75</v>
      </c>
      <c r="Y135" s="59">
        <f t="shared" ref="Y135:Y182" si="159">3.1/E135</f>
        <v>77.5</v>
      </c>
      <c r="Z135" s="59">
        <f t="shared" ref="Z135:Z182" si="160">3.5/E135</f>
        <v>87.5</v>
      </c>
      <c r="AA135" s="59">
        <f t="shared" ref="AA135:AA182" si="161">9/E135</f>
        <v>225</v>
      </c>
      <c r="AB135" s="59">
        <f t="shared" ref="AB135:AB182" si="162">12.5/E135</f>
        <v>312.5</v>
      </c>
      <c r="AC135" s="59">
        <f t="shared" ref="AC135:AC181" si="163">13/E135</f>
        <v>325</v>
      </c>
      <c r="AD135" s="59">
        <f t="shared" ref="AD135:AD182" si="164">20/E135</f>
        <v>500</v>
      </c>
      <c r="AE135" s="60">
        <f t="shared" ref="AE135:AE182" si="165">35/E135</f>
        <v>875</v>
      </c>
      <c r="AF135" s="60">
        <f t="shared" ref="AF135:AF182" si="166">36/E135</f>
        <v>900</v>
      </c>
      <c r="AG135" s="60">
        <f t="shared" ref="AG135:AG182" si="167">45/E135</f>
        <v>1125</v>
      </c>
      <c r="AH135" s="60">
        <f t="shared" ref="AH135:AH182" si="168">50/E135</f>
        <v>1250</v>
      </c>
      <c r="AI135" s="61">
        <f t="shared" ref="AI135:AI182" si="169">55/E135</f>
        <v>1375</v>
      </c>
    </row>
    <row r="136" spans="1:35" x14ac:dyDescent="0.25">
      <c r="A136" s="144"/>
      <c r="B136" s="147"/>
      <c r="C136" s="150"/>
      <c r="D136" s="3">
        <v>9</v>
      </c>
      <c r="E136" s="3">
        <v>0.05</v>
      </c>
      <c r="F136" s="13" t="s">
        <v>90</v>
      </c>
      <c r="G136" s="58">
        <v>60</v>
      </c>
      <c r="H136" s="55">
        <f t="shared" si="142"/>
        <v>120</v>
      </c>
      <c r="I136" s="55">
        <f t="shared" si="143"/>
        <v>180</v>
      </c>
      <c r="J136" s="55">
        <f t="shared" si="144"/>
        <v>240</v>
      </c>
      <c r="K136" s="55">
        <f t="shared" si="145"/>
        <v>400</v>
      </c>
      <c r="L136" s="55">
        <f t="shared" si="146"/>
        <v>500</v>
      </c>
      <c r="M136" s="55">
        <f t="shared" si="147"/>
        <v>600</v>
      </c>
      <c r="N136" s="63">
        <f t="shared" si="148"/>
        <v>40</v>
      </c>
      <c r="O136" s="55">
        <f t="shared" si="149"/>
        <v>45</v>
      </c>
      <c r="P136" s="59">
        <f t="shared" si="150"/>
        <v>62.999999999999993</v>
      </c>
      <c r="Q136" s="59">
        <f t="shared" si="151"/>
        <v>70</v>
      </c>
      <c r="R136" s="59">
        <f t="shared" si="152"/>
        <v>180</v>
      </c>
      <c r="S136" s="59">
        <f t="shared" si="153"/>
        <v>250</v>
      </c>
      <c r="T136" s="59">
        <f t="shared" si="154"/>
        <v>45</v>
      </c>
      <c r="U136" s="59">
        <f t="shared" si="155"/>
        <v>45</v>
      </c>
      <c r="V136" s="59">
        <f t="shared" si="156"/>
        <v>47</v>
      </c>
      <c r="W136" s="59">
        <f t="shared" si="157"/>
        <v>35</v>
      </c>
      <c r="X136" s="59">
        <f t="shared" si="158"/>
        <v>47</v>
      </c>
      <c r="Y136" s="59">
        <f t="shared" si="159"/>
        <v>62</v>
      </c>
      <c r="Z136" s="59">
        <f t="shared" si="160"/>
        <v>70</v>
      </c>
      <c r="AA136" s="59">
        <f t="shared" si="161"/>
        <v>180</v>
      </c>
      <c r="AB136" s="59">
        <f t="shared" si="162"/>
        <v>250</v>
      </c>
      <c r="AC136" s="59">
        <f t="shared" si="163"/>
        <v>260</v>
      </c>
      <c r="AD136" s="59">
        <f t="shared" si="164"/>
        <v>400</v>
      </c>
      <c r="AE136" s="60">
        <f t="shared" si="165"/>
        <v>700</v>
      </c>
      <c r="AF136" s="60">
        <f t="shared" si="166"/>
        <v>720</v>
      </c>
      <c r="AG136" s="60">
        <f t="shared" si="167"/>
        <v>900</v>
      </c>
      <c r="AH136" s="60">
        <f t="shared" si="168"/>
        <v>1000</v>
      </c>
      <c r="AI136" s="61">
        <f t="shared" si="169"/>
        <v>1100</v>
      </c>
    </row>
    <row r="137" spans="1:35" x14ac:dyDescent="0.25">
      <c r="A137" s="144"/>
      <c r="B137" s="147"/>
      <c r="C137" s="150"/>
      <c r="D137" s="3" t="s">
        <v>26</v>
      </c>
      <c r="E137" s="3">
        <v>0.09</v>
      </c>
      <c r="F137" s="13" t="s">
        <v>90</v>
      </c>
      <c r="G137" s="58">
        <v>33</v>
      </c>
      <c r="H137" s="55">
        <f t="shared" si="142"/>
        <v>66.666666666666671</v>
      </c>
      <c r="I137" s="55">
        <f t="shared" si="143"/>
        <v>100</v>
      </c>
      <c r="J137" s="55">
        <f t="shared" si="144"/>
        <v>133.33333333333334</v>
      </c>
      <c r="K137" s="55">
        <f t="shared" si="145"/>
        <v>222.22222222222223</v>
      </c>
      <c r="L137" s="55">
        <f t="shared" si="146"/>
        <v>277.77777777777777</v>
      </c>
      <c r="M137" s="55">
        <f t="shared" si="147"/>
        <v>333.33333333333337</v>
      </c>
      <c r="N137" s="63">
        <f t="shared" si="148"/>
        <v>22.222222222222221</v>
      </c>
      <c r="O137" s="55">
        <f t="shared" si="149"/>
        <v>25</v>
      </c>
      <c r="P137" s="59">
        <f t="shared" si="150"/>
        <v>35</v>
      </c>
      <c r="Q137" s="59">
        <f t="shared" si="151"/>
        <v>38.888888888888893</v>
      </c>
      <c r="R137" s="59">
        <f t="shared" si="152"/>
        <v>100</v>
      </c>
      <c r="S137" s="59">
        <f t="shared" si="153"/>
        <v>138.88888888888889</v>
      </c>
      <c r="T137" s="59">
        <f t="shared" si="154"/>
        <v>25</v>
      </c>
      <c r="U137" s="59">
        <f t="shared" si="155"/>
        <v>25</v>
      </c>
      <c r="V137" s="59">
        <f t="shared" si="156"/>
        <v>26.111111111111114</v>
      </c>
      <c r="W137" s="59">
        <f t="shared" si="157"/>
        <v>19.444444444444446</v>
      </c>
      <c r="X137" s="59">
        <f t="shared" si="158"/>
        <v>26.111111111111114</v>
      </c>
      <c r="Y137" s="59">
        <f t="shared" si="159"/>
        <v>34.44444444444445</v>
      </c>
      <c r="Z137" s="59">
        <f t="shared" si="160"/>
        <v>38.888888888888893</v>
      </c>
      <c r="AA137" s="59">
        <f t="shared" si="161"/>
        <v>100</v>
      </c>
      <c r="AB137" s="59">
        <f t="shared" si="162"/>
        <v>138.88888888888889</v>
      </c>
      <c r="AC137" s="59">
        <f t="shared" si="163"/>
        <v>144.44444444444446</v>
      </c>
      <c r="AD137" s="59">
        <f t="shared" si="164"/>
        <v>222.22222222222223</v>
      </c>
      <c r="AE137" s="60">
        <f t="shared" si="165"/>
        <v>388.88888888888891</v>
      </c>
      <c r="AF137" s="60">
        <f t="shared" si="166"/>
        <v>400</v>
      </c>
      <c r="AG137" s="60">
        <f t="shared" si="167"/>
        <v>500</v>
      </c>
      <c r="AH137" s="60">
        <f t="shared" si="168"/>
        <v>555.55555555555554</v>
      </c>
      <c r="AI137" s="61">
        <f t="shared" si="169"/>
        <v>611.11111111111109</v>
      </c>
    </row>
    <row r="138" spans="1:35" x14ac:dyDescent="0.25">
      <c r="A138" s="144"/>
      <c r="B138" s="147"/>
      <c r="C138" s="150"/>
      <c r="D138" s="3">
        <v>10</v>
      </c>
      <c r="E138" s="3">
        <v>0.05</v>
      </c>
      <c r="F138" s="13" t="s">
        <v>90</v>
      </c>
      <c r="G138" s="58">
        <v>60</v>
      </c>
      <c r="H138" s="55">
        <f t="shared" si="142"/>
        <v>120</v>
      </c>
      <c r="I138" s="55">
        <f t="shared" si="143"/>
        <v>180</v>
      </c>
      <c r="J138" s="55">
        <f t="shared" si="144"/>
        <v>240</v>
      </c>
      <c r="K138" s="55">
        <f t="shared" si="145"/>
        <v>400</v>
      </c>
      <c r="L138" s="55">
        <f t="shared" si="146"/>
        <v>500</v>
      </c>
      <c r="M138" s="55">
        <f t="shared" si="147"/>
        <v>600</v>
      </c>
      <c r="N138" s="63">
        <f t="shared" si="148"/>
        <v>40</v>
      </c>
      <c r="O138" s="55">
        <f t="shared" si="149"/>
        <v>45</v>
      </c>
      <c r="P138" s="59">
        <f t="shared" si="150"/>
        <v>62.999999999999993</v>
      </c>
      <c r="Q138" s="59">
        <f t="shared" si="151"/>
        <v>70</v>
      </c>
      <c r="R138" s="59">
        <f t="shared" si="152"/>
        <v>180</v>
      </c>
      <c r="S138" s="59">
        <f t="shared" si="153"/>
        <v>250</v>
      </c>
      <c r="T138" s="59">
        <f t="shared" si="154"/>
        <v>45</v>
      </c>
      <c r="U138" s="59">
        <f t="shared" si="155"/>
        <v>45</v>
      </c>
      <c r="V138" s="59">
        <f t="shared" si="156"/>
        <v>47</v>
      </c>
      <c r="W138" s="59">
        <f t="shared" si="157"/>
        <v>35</v>
      </c>
      <c r="X138" s="59">
        <f t="shared" si="158"/>
        <v>47</v>
      </c>
      <c r="Y138" s="59">
        <f t="shared" si="159"/>
        <v>62</v>
      </c>
      <c r="Z138" s="59">
        <f t="shared" si="160"/>
        <v>70</v>
      </c>
      <c r="AA138" s="59">
        <f t="shared" si="161"/>
        <v>180</v>
      </c>
      <c r="AB138" s="59">
        <f t="shared" si="162"/>
        <v>250</v>
      </c>
      <c r="AC138" s="59">
        <f t="shared" si="163"/>
        <v>260</v>
      </c>
      <c r="AD138" s="59">
        <f t="shared" si="164"/>
        <v>400</v>
      </c>
      <c r="AE138" s="60">
        <f t="shared" si="165"/>
        <v>700</v>
      </c>
      <c r="AF138" s="60">
        <f t="shared" si="166"/>
        <v>720</v>
      </c>
      <c r="AG138" s="60">
        <f t="shared" si="167"/>
        <v>900</v>
      </c>
      <c r="AH138" s="60">
        <f t="shared" si="168"/>
        <v>1000</v>
      </c>
      <c r="AI138" s="61">
        <f t="shared" si="169"/>
        <v>1100</v>
      </c>
    </row>
    <row r="139" spans="1:35" x14ac:dyDescent="0.25">
      <c r="A139" s="144"/>
      <c r="B139" s="147"/>
      <c r="C139" s="150"/>
      <c r="D139" s="3" t="s">
        <v>27</v>
      </c>
      <c r="E139" s="3">
        <v>0.09</v>
      </c>
      <c r="F139" s="13" t="s">
        <v>90</v>
      </c>
      <c r="G139" s="58">
        <v>33</v>
      </c>
      <c r="H139" s="55">
        <f t="shared" si="142"/>
        <v>66.666666666666671</v>
      </c>
      <c r="I139" s="55">
        <f t="shared" si="143"/>
        <v>100</v>
      </c>
      <c r="J139" s="55">
        <f t="shared" si="144"/>
        <v>133.33333333333334</v>
      </c>
      <c r="K139" s="55">
        <f t="shared" si="145"/>
        <v>222.22222222222223</v>
      </c>
      <c r="L139" s="55">
        <f t="shared" si="146"/>
        <v>277.77777777777777</v>
      </c>
      <c r="M139" s="55">
        <f t="shared" si="147"/>
        <v>333.33333333333337</v>
      </c>
      <c r="N139" s="63">
        <f t="shared" si="148"/>
        <v>22.222222222222221</v>
      </c>
      <c r="O139" s="55">
        <f t="shared" si="149"/>
        <v>25</v>
      </c>
      <c r="P139" s="59">
        <f t="shared" si="150"/>
        <v>35</v>
      </c>
      <c r="Q139" s="59">
        <f t="shared" si="151"/>
        <v>38.888888888888893</v>
      </c>
      <c r="R139" s="59">
        <f t="shared" si="152"/>
        <v>100</v>
      </c>
      <c r="S139" s="59">
        <f t="shared" si="153"/>
        <v>138.88888888888889</v>
      </c>
      <c r="T139" s="59">
        <f t="shared" si="154"/>
        <v>25</v>
      </c>
      <c r="U139" s="59">
        <f t="shared" si="155"/>
        <v>25</v>
      </c>
      <c r="V139" s="59">
        <f t="shared" si="156"/>
        <v>26.111111111111114</v>
      </c>
      <c r="W139" s="59">
        <f t="shared" si="157"/>
        <v>19.444444444444446</v>
      </c>
      <c r="X139" s="59">
        <f t="shared" si="158"/>
        <v>26.111111111111114</v>
      </c>
      <c r="Y139" s="59">
        <f t="shared" si="159"/>
        <v>34.44444444444445</v>
      </c>
      <c r="Z139" s="59">
        <f t="shared" si="160"/>
        <v>38.888888888888893</v>
      </c>
      <c r="AA139" s="59">
        <f t="shared" si="161"/>
        <v>100</v>
      </c>
      <c r="AB139" s="59">
        <f t="shared" si="162"/>
        <v>138.88888888888889</v>
      </c>
      <c r="AC139" s="59">
        <f t="shared" si="163"/>
        <v>144.44444444444446</v>
      </c>
      <c r="AD139" s="59">
        <f t="shared" si="164"/>
        <v>222.22222222222223</v>
      </c>
      <c r="AE139" s="60">
        <f t="shared" si="165"/>
        <v>388.88888888888891</v>
      </c>
      <c r="AF139" s="60">
        <f t="shared" si="166"/>
        <v>400</v>
      </c>
      <c r="AG139" s="60">
        <f t="shared" si="167"/>
        <v>500</v>
      </c>
      <c r="AH139" s="60">
        <f t="shared" si="168"/>
        <v>555.55555555555554</v>
      </c>
      <c r="AI139" s="61">
        <f t="shared" si="169"/>
        <v>611.11111111111109</v>
      </c>
    </row>
    <row r="140" spans="1:35" x14ac:dyDescent="0.25">
      <c r="A140" s="144"/>
      <c r="B140" s="147"/>
      <c r="C140" s="150"/>
      <c r="D140" s="3">
        <v>11</v>
      </c>
      <c r="E140" s="3">
        <v>7.0000000000000007E-2</v>
      </c>
      <c r="F140" s="13" t="s">
        <v>90</v>
      </c>
      <c r="G140" s="58">
        <v>43</v>
      </c>
      <c r="H140" s="55">
        <f t="shared" si="142"/>
        <v>85.714285714285708</v>
      </c>
      <c r="I140" s="55">
        <f t="shared" si="143"/>
        <v>128.57142857142856</v>
      </c>
      <c r="J140" s="55">
        <f t="shared" si="144"/>
        <v>171.42857142857142</v>
      </c>
      <c r="K140" s="55">
        <f t="shared" si="145"/>
        <v>285.71428571428567</v>
      </c>
      <c r="L140" s="55">
        <f t="shared" si="146"/>
        <v>357.14285714285711</v>
      </c>
      <c r="M140" s="55">
        <f t="shared" si="147"/>
        <v>428.57142857142856</v>
      </c>
      <c r="N140" s="63">
        <f t="shared" si="148"/>
        <v>28.571428571428569</v>
      </c>
      <c r="O140" s="55">
        <f t="shared" si="149"/>
        <v>32.142857142857139</v>
      </c>
      <c r="P140" s="59">
        <f t="shared" si="150"/>
        <v>44.999999999999993</v>
      </c>
      <c r="Q140" s="59">
        <f t="shared" si="151"/>
        <v>49.999999999999993</v>
      </c>
      <c r="R140" s="59">
        <f t="shared" si="152"/>
        <v>128.57142857142856</v>
      </c>
      <c r="S140" s="59">
        <f t="shared" si="153"/>
        <v>178.57142857142856</v>
      </c>
      <c r="T140" s="59">
        <f t="shared" si="154"/>
        <v>32.142857142857139</v>
      </c>
      <c r="U140" s="59">
        <f t="shared" si="155"/>
        <v>32.142857142857139</v>
      </c>
      <c r="V140" s="59">
        <f t="shared" si="156"/>
        <v>33.571428571428569</v>
      </c>
      <c r="W140" s="59">
        <f t="shared" si="157"/>
        <v>24.999999999999996</v>
      </c>
      <c r="X140" s="59">
        <f t="shared" si="158"/>
        <v>33.571428571428569</v>
      </c>
      <c r="Y140" s="59">
        <f t="shared" si="159"/>
        <v>44.285714285714285</v>
      </c>
      <c r="Z140" s="59">
        <f t="shared" si="160"/>
        <v>49.999999999999993</v>
      </c>
      <c r="AA140" s="59">
        <f t="shared" si="161"/>
        <v>128.57142857142856</v>
      </c>
      <c r="AB140" s="59">
        <f t="shared" si="162"/>
        <v>178.57142857142856</v>
      </c>
      <c r="AC140" s="59">
        <f t="shared" si="163"/>
        <v>185.71428571428569</v>
      </c>
      <c r="AD140" s="59">
        <f t="shared" si="164"/>
        <v>285.71428571428567</v>
      </c>
      <c r="AE140" s="60">
        <f t="shared" si="165"/>
        <v>499.99999999999994</v>
      </c>
      <c r="AF140" s="60">
        <f t="shared" si="166"/>
        <v>514.28571428571422</v>
      </c>
      <c r="AG140" s="60">
        <f t="shared" si="167"/>
        <v>642.85714285714278</v>
      </c>
      <c r="AH140" s="60">
        <f t="shared" si="168"/>
        <v>714.28571428571422</v>
      </c>
      <c r="AI140" s="61">
        <f t="shared" si="169"/>
        <v>785.71428571428567</v>
      </c>
    </row>
    <row r="141" spans="1:35" x14ac:dyDescent="0.25">
      <c r="A141" s="144"/>
      <c r="B141" s="147"/>
      <c r="C141" s="150"/>
      <c r="D141" s="3" t="s">
        <v>28</v>
      </c>
      <c r="E141" s="3">
        <v>0.12</v>
      </c>
      <c r="F141" s="13" t="s">
        <v>90</v>
      </c>
      <c r="G141" s="58">
        <v>25</v>
      </c>
      <c r="H141" s="55">
        <f t="shared" si="142"/>
        <v>50</v>
      </c>
      <c r="I141" s="55">
        <f t="shared" si="143"/>
        <v>75</v>
      </c>
      <c r="J141" s="55">
        <f t="shared" si="144"/>
        <v>100</v>
      </c>
      <c r="K141" s="55">
        <f t="shared" si="145"/>
        <v>166.66666666666669</v>
      </c>
      <c r="L141" s="55">
        <f t="shared" si="146"/>
        <v>208.33333333333334</v>
      </c>
      <c r="M141" s="55">
        <f t="shared" si="147"/>
        <v>250</v>
      </c>
      <c r="N141" s="63">
        <f t="shared" si="148"/>
        <v>16.666666666666668</v>
      </c>
      <c r="O141" s="55">
        <f t="shared" si="149"/>
        <v>18.75</v>
      </c>
      <c r="P141" s="59">
        <f t="shared" si="150"/>
        <v>26.25</v>
      </c>
      <c r="Q141" s="59">
        <f t="shared" si="151"/>
        <v>29.166666666666668</v>
      </c>
      <c r="R141" s="59">
        <f t="shared" si="152"/>
        <v>75</v>
      </c>
      <c r="S141" s="59">
        <f t="shared" si="153"/>
        <v>104.16666666666667</v>
      </c>
      <c r="T141" s="59">
        <f t="shared" si="154"/>
        <v>18.75</v>
      </c>
      <c r="U141" s="59">
        <f t="shared" si="155"/>
        <v>18.75</v>
      </c>
      <c r="V141" s="59">
        <f t="shared" si="156"/>
        <v>19.583333333333336</v>
      </c>
      <c r="W141" s="59">
        <f t="shared" si="157"/>
        <v>14.583333333333334</v>
      </c>
      <c r="X141" s="59">
        <f t="shared" si="158"/>
        <v>19.583333333333336</v>
      </c>
      <c r="Y141" s="59">
        <f t="shared" si="159"/>
        <v>25.833333333333336</v>
      </c>
      <c r="Z141" s="59">
        <f t="shared" si="160"/>
        <v>29.166666666666668</v>
      </c>
      <c r="AA141" s="59">
        <f t="shared" si="161"/>
        <v>75</v>
      </c>
      <c r="AB141" s="59">
        <f t="shared" si="162"/>
        <v>104.16666666666667</v>
      </c>
      <c r="AC141" s="59">
        <f t="shared" si="163"/>
        <v>108.33333333333334</v>
      </c>
      <c r="AD141" s="59">
        <f t="shared" si="164"/>
        <v>166.66666666666669</v>
      </c>
      <c r="AE141" s="60">
        <f t="shared" si="165"/>
        <v>291.66666666666669</v>
      </c>
      <c r="AF141" s="60">
        <f t="shared" si="166"/>
        <v>300</v>
      </c>
      <c r="AG141" s="60">
        <f t="shared" si="167"/>
        <v>375</v>
      </c>
      <c r="AH141" s="60">
        <f t="shared" si="168"/>
        <v>416.66666666666669</v>
      </c>
      <c r="AI141" s="61">
        <f t="shared" si="169"/>
        <v>458.33333333333337</v>
      </c>
    </row>
    <row r="142" spans="1:35" x14ac:dyDescent="0.25">
      <c r="A142" s="144"/>
      <c r="B142" s="147"/>
      <c r="C142" s="150"/>
      <c r="D142" s="3">
        <v>13</v>
      </c>
      <c r="E142" s="3">
        <v>7.0000000000000007E-2</v>
      </c>
      <c r="F142" s="13" t="s">
        <v>90</v>
      </c>
      <c r="G142" s="58">
        <v>43</v>
      </c>
      <c r="H142" s="55">
        <f t="shared" si="142"/>
        <v>85.714285714285708</v>
      </c>
      <c r="I142" s="55">
        <f t="shared" si="143"/>
        <v>128.57142857142856</v>
      </c>
      <c r="J142" s="55">
        <f t="shared" si="144"/>
        <v>171.42857142857142</v>
      </c>
      <c r="K142" s="55">
        <f t="shared" si="145"/>
        <v>285.71428571428567</v>
      </c>
      <c r="L142" s="55">
        <f t="shared" si="146"/>
        <v>357.14285714285711</v>
      </c>
      <c r="M142" s="55">
        <f t="shared" si="147"/>
        <v>428.57142857142856</v>
      </c>
      <c r="N142" s="63">
        <f t="shared" si="148"/>
        <v>28.571428571428569</v>
      </c>
      <c r="O142" s="55">
        <f t="shared" si="149"/>
        <v>32.142857142857139</v>
      </c>
      <c r="P142" s="59">
        <f t="shared" si="150"/>
        <v>44.999999999999993</v>
      </c>
      <c r="Q142" s="59">
        <f t="shared" si="151"/>
        <v>49.999999999999993</v>
      </c>
      <c r="R142" s="59">
        <f t="shared" si="152"/>
        <v>128.57142857142856</v>
      </c>
      <c r="S142" s="59">
        <f t="shared" si="153"/>
        <v>178.57142857142856</v>
      </c>
      <c r="T142" s="59">
        <f t="shared" si="154"/>
        <v>32.142857142857139</v>
      </c>
      <c r="U142" s="59">
        <f t="shared" si="155"/>
        <v>32.142857142857139</v>
      </c>
      <c r="V142" s="59">
        <f t="shared" si="156"/>
        <v>33.571428571428569</v>
      </c>
      <c r="W142" s="59">
        <f t="shared" si="157"/>
        <v>24.999999999999996</v>
      </c>
      <c r="X142" s="59">
        <f t="shared" si="158"/>
        <v>33.571428571428569</v>
      </c>
      <c r="Y142" s="59">
        <f t="shared" si="159"/>
        <v>44.285714285714285</v>
      </c>
      <c r="Z142" s="59">
        <f t="shared" si="160"/>
        <v>49.999999999999993</v>
      </c>
      <c r="AA142" s="59">
        <f t="shared" si="161"/>
        <v>128.57142857142856</v>
      </c>
      <c r="AB142" s="59">
        <f t="shared" si="162"/>
        <v>178.57142857142856</v>
      </c>
      <c r="AC142" s="59">
        <f t="shared" si="163"/>
        <v>185.71428571428569</v>
      </c>
      <c r="AD142" s="59">
        <f t="shared" si="164"/>
        <v>285.71428571428567</v>
      </c>
      <c r="AE142" s="60">
        <f t="shared" si="165"/>
        <v>499.99999999999994</v>
      </c>
      <c r="AF142" s="60">
        <f t="shared" si="166"/>
        <v>514.28571428571422</v>
      </c>
      <c r="AG142" s="60">
        <f t="shared" si="167"/>
        <v>642.85714285714278</v>
      </c>
      <c r="AH142" s="60">
        <f t="shared" si="168"/>
        <v>714.28571428571422</v>
      </c>
      <c r="AI142" s="61">
        <f t="shared" si="169"/>
        <v>785.71428571428567</v>
      </c>
    </row>
    <row r="143" spans="1:35" x14ac:dyDescent="0.25">
      <c r="A143" s="144"/>
      <c r="B143" s="147"/>
      <c r="C143" s="150"/>
      <c r="D143" s="3" t="s">
        <v>29</v>
      </c>
      <c r="E143" s="3">
        <v>0.12</v>
      </c>
      <c r="F143" s="13" t="s">
        <v>90</v>
      </c>
      <c r="G143" s="58">
        <v>25</v>
      </c>
      <c r="H143" s="55">
        <f t="shared" si="142"/>
        <v>50</v>
      </c>
      <c r="I143" s="55">
        <f t="shared" si="143"/>
        <v>75</v>
      </c>
      <c r="J143" s="55">
        <f t="shared" si="144"/>
        <v>100</v>
      </c>
      <c r="K143" s="55">
        <f t="shared" si="145"/>
        <v>166.66666666666669</v>
      </c>
      <c r="L143" s="55">
        <f t="shared" si="146"/>
        <v>208.33333333333334</v>
      </c>
      <c r="M143" s="55">
        <f t="shared" si="147"/>
        <v>250</v>
      </c>
      <c r="N143" s="63">
        <f t="shared" si="148"/>
        <v>16.666666666666668</v>
      </c>
      <c r="O143" s="55">
        <f t="shared" si="149"/>
        <v>18.75</v>
      </c>
      <c r="P143" s="59">
        <f t="shared" si="150"/>
        <v>26.25</v>
      </c>
      <c r="Q143" s="59">
        <f t="shared" si="151"/>
        <v>29.166666666666668</v>
      </c>
      <c r="R143" s="59">
        <f t="shared" si="152"/>
        <v>75</v>
      </c>
      <c r="S143" s="59">
        <f t="shared" si="153"/>
        <v>104.16666666666667</v>
      </c>
      <c r="T143" s="59">
        <f t="shared" si="154"/>
        <v>18.75</v>
      </c>
      <c r="U143" s="59">
        <f t="shared" si="155"/>
        <v>18.75</v>
      </c>
      <c r="V143" s="59">
        <f t="shared" si="156"/>
        <v>19.583333333333336</v>
      </c>
      <c r="W143" s="59">
        <f t="shared" si="157"/>
        <v>14.583333333333334</v>
      </c>
      <c r="X143" s="59">
        <f t="shared" si="158"/>
        <v>19.583333333333336</v>
      </c>
      <c r="Y143" s="59">
        <f t="shared" si="159"/>
        <v>25.833333333333336</v>
      </c>
      <c r="Z143" s="59">
        <f t="shared" si="160"/>
        <v>29.166666666666668</v>
      </c>
      <c r="AA143" s="59">
        <f t="shared" si="161"/>
        <v>75</v>
      </c>
      <c r="AB143" s="59">
        <f t="shared" si="162"/>
        <v>104.16666666666667</v>
      </c>
      <c r="AC143" s="59">
        <f t="shared" si="163"/>
        <v>108.33333333333334</v>
      </c>
      <c r="AD143" s="59">
        <f t="shared" si="164"/>
        <v>166.66666666666669</v>
      </c>
      <c r="AE143" s="60">
        <f t="shared" si="165"/>
        <v>291.66666666666669</v>
      </c>
      <c r="AF143" s="60">
        <f t="shared" si="166"/>
        <v>300</v>
      </c>
      <c r="AG143" s="60">
        <f t="shared" si="167"/>
        <v>375</v>
      </c>
      <c r="AH143" s="60">
        <f t="shared" si="168"/>
        <v>416.66666666666669</v>
      </c>
      <c r="AI143" s="61">
        <f t="shared" si="169"/>
        <v>458.33333333333337</v>
      </c>
    </row>
    <row r="144" spans="1:35" x14ac:dyDescent="0.25">
      <c r="A144" s="144"/>
      <c r="B144" s="147"/>
      <c r="C144" s="150"/>
      <c r="D144" s="3">
        <v>14</v>
      </c>
      <c r="E144" s="3">
        <v>0.08</v>
      </c>
      <c r="F144" s="13" t="s">
        <v>90</v>
      </c>
      <c r="G144" s="58">
        <v>38</v>
      </c>
      <c r="H144" s="55">
        <f t="shared" si="142"/>
        <v>75</v>
      </c>
      <c r="I144" s="55">
        <f t="shared" si="143"/>
        <v>112.5</v>
      </c>
      <c r="J144" s="55">
        <f t="shared" si="144"/>
        <v>150</v>
      </c>
      <c r="K144" s="55">
        <f t="shared" si="145"/>
        <v>250</v>
      </c>
      <c r="L144" s="55">
        <f t="shared" si="146"/>
        <v>312.5</v>
      </c>
      <c r="M144" s="55">
        <f t="shared" si="147"/>
        <v>375</v>
      </c>
      <c r="N144" s="63">
        <f t="shared" si="148"/>
        <v>25</v>
      </c>
      <c r="O144" s="55">
        <f t="shared" si="149"/>
        <v>28.125</v>
      </c>
      <c r="P144" s="59">
        <f t="shared" si="150"/>
        <v>39.375</v>
      </c>
      <c r="Q144" s="59">
        <f t="shared" si="151"/>
        <v>43.75</v>
      </c>
      <c r="R144" s="59">
        <f t="shared" si="152"/>
        <v>112.5</v>
      </c>
      <c r="S144" s="59">
        <f t="shared" si="153"/>
        <v>156.25</v>
      </c>
      <c r="T144" s="59">
        <f t="shared" si="154"/>
        <v>28.125</v>
      </c>
      <c r="U144" s="59">
        <f t="shared" si="155"/>
        <v>28.125</v>
      </c>
      <c r="V144" s="59">
        <f t="shared" si="156"/>
        <v>29.375</v>
      </c>
      <c r="W144" s="59">
        <f t="shared" si="157"/>
        <v>21.875</v>
      </c>
      <c r="X144" s="59">
        <f t="shared" si="158"/>
        <v>29.375</v>
      </c>
      <c r="Y144" s="59">
        <f t="shared" si="159"/>
        <v>38.75</v>
      </c>
      <c r="Z144" s="59">
        <f t="shared" si="160"/>
        <v>43.75</v>
      </c>
      <c r="AA144" s="59">
        <f t="shared" si="161"/>
        <v>112.5</v>
      </c>
      <c r="AB144" s="59">
        <f t="shared" si="162"/>
        <v>156.25</v>
      </c>
      <c r="AC144" s="59">
        <f t="shared" si="163"/>
        <v>162.5</v>
      </c>
      <c r="AD144" s="59">
        <f t="shared" si="164"/>
        <v>250</v>
      </c>
      <c r="AE144" s="60">
        <f t="shared" si="165"/>
        <v>437.5</v>
      </c>
      <c r="AF144" s="60">
        <f t="shared" si="166"/>
        <v>450</v>
      </c>
      <c r="AG144" s="60">
        <f t="shared" si="167"/>
        <v>562.5</v>
      </c>
      <c r="AH144" s="60">
        <f t="shared" si="168"/>
        <v>625</v>
      </c>
      <c r="AI144" s="61">
        <f t="shared" si="169"/>
        <v>687.5</v>
      </c>
    </row>
    <row r="145" spans="1:35" x14ac:dyDescent="0.25">
      <c r="A145" s="144"/>
      <c r="B145" s="147"/>
      <c r="C145" s="150"/>
      <c r="D145" s="3" t="s">
        <v>30</v>
      </c>
      <c r="E145" s="3">
        <v>0.15</v>
      </c>
      <c r="F145" s="13" t="s">
        <v>90</v>
      </c>
      <c r="G145" s="58">
        <v>20</v>
      </c>
      <c r="H145" s="55">
        <f t="shared" si="142"/>
        <v>40</v>
      </c>
      <c r="I145" s="55">
        <f t="shared" si="143"/>
        <v>60</v>
      </c>
      <c r="J145" s="55">
        <f t="shared" si="144"/>
        <v>80</v>
      </c>
      <c r="K145" s="55">
        <f t="shared" si="145"/>
        <v>133.33333333333334</v>
      </c>
      <c r="L145" s="55">
        <f t="shared" si="146"/>
        <v>166.66666666666669</v>
      </c>
      <c r="M145" s="55">
        <f t="shared" si="147"/>
        <v>200</v>
      </c>
      <c r="N145" s="63">
        <f t="shared" si="148"/>
        <v>13.333333333333334</v>
      </c>
      <c r="O145" s="55">
        <f t="shared" si="149"/>
        <v>15</v>
      </c>
      <c r="P145" s="59">
        <f t="shared" si="150"/>
        <v>21</v>
      </c>
      <c r="Q145" s="59">
        <f t="shared" si="151"/>
        <v>23.333333333333336</v>
      </c>
      <c r="R145" s="59">
        <f t="shared" si="152"/>
        <v>60</v>
      </c>
      <c r="S145" s="59">
        <f t="shared" si="153"/>
        <v>83.333333333333343</v>
      </c>
      <c r="T145" s="59">
        <f t="shared" si="154"/>
        <v>15</v>
      </c>
      <c r="U145" s="59">
        <f t="shared" si="155"/>
        <v>15</v>
      </c>
      <c r="V145" s="59">
        <f t="shared" si="156"/>
        <v>15.666666666666668</v>
      </c>
      <c r="W145" s="59">
        <f t="shared" si="157"/>
        <v>11.666666666666668</v>
      </c>
      <c r="X145" s="59">
        <f t="shared" si="158"/>
        <v>15.666666666666668</v>
      </c>
      <c r="Y145" s="59">
        <f t="shared" si="159"/>
        <v>20.666666666666668</v>
      </c>
      <c r="Z145" s="59">
        <f t="shared" si="160"/>
        <v>23.333333333333336</v>
      </c>
      <c r="AA145" s="59">
        <f t="shared" si="161"/>
        <v>60</v>
      </c>
      <c r="AB145" s="59">
        <f t="shared" si="162"/>
        <v>83.333333333333343</v>
      </c>
      <c r="AC145" s="59">
        <f t="shared" si="163"/>
        <v>86.666666666666671</v>
      </c>
      <c r="AD145" s="59">
        <f t="shared" si="164"/>
        <v>133.33333333333334</v>
      </c>
      <c r="AE145" s="60">
        <f t="shared" si="165"/>
        <v>233.33333333333334</v>
      </c>
      <c r="AF145" s="60">
        <f t="shared" si="166"/>
        <v>240</v>
      </c>
      <c r="AG145" s="60">
        <f t="shared" si="167"/>
        <v>300</v>
      </c>
      <c r="AH145" s="60">
        <f t="shared" si="168"/>
        <v>333.33333333333337</v>
      </c>
      <c r="AI145" s="61">
        <f t="shared" si="169"/>
        <v>366.66666666666669</v>
      </c>
    </row>
    <row r="146" spans="1:35" x14ac:dyDescent="0.25">
      <c r="A146" s="144"/>
      <c r="B146" s="147"/>
      <c r="C146" s="150"/>
      <c r="D146" s="3">
        <v>16</v>
      </c>
      <c r="E146" s="3">
        <v>7.0000000000000007E-2</v>
      </c>
      <c r="F146" s="13" t="s">
        <v>90</v>
      </c>
      <c r="G146" s="58">
        <v>43</v>
      </c>
      <c r="H146" s="55">
        <f t="shared" si="142"/>
        <v>85.714285714285708</v>
      </c>
      <c r="I146" s="55">
        <f t="shared" si="143"/>
        <v>128.57142857142856</v>
      </c>
      <c r="J146" s="55">
        <f t="shared" si="144"/>
        <v>171.42857142857142</v>
      </c>
      <c r="K146" s="55">
        <f t="shared" si="145"/>
        <v>285.71428571428567</v>
      </c>
      <c r="L146" s="55">
        <f t="shared" si="146"/>
        <v>357.14285714285711</v>
      </c>
      <c r="M146" s="55">
        <f t="shared" si="147"/>
        <v>428.57142857142856</v>
      </c>
      <c r="N146" s="63">
        <f t="shared" si="148"/>
        <v>28.571428571428569</v>
      </c>
      <c r="O146" s="55">
        <f t="shared" si="149"/>
        <v>32.142857142857139</v>
      </c>
      <c r="P146" s="59">
        <f t="shared" si="150"/>
        <v>44.999999999999993</v>
      </c>
      <c r="Q146" s="59">
        <f t="shared" si="151"/>
        <v>49.999999999999993</v>
      </c>
      <c r="R146" s="59">
        <f t="shared" si="152"/>
        <v>128.57142857142856</v>
      </c>
      <c r="S146" s="59">
        <f t="shared" si="153"/>
        <v>178.57142857142856</v>
      </c>
      <c r="T146" s="59">
        <f t="shared" si="154"/>
        <v>32.142857142857139</v>
      </c>
      <c r="U146" s="59">
        <f t="shared" si="155"/>
        <v>32.142857142857139</v>
      </c>
      <c r="V146" s="59">
        <f t="shared" si="156"/>
        <v>33.571428571428569</v>
      </c>
      <c r="W146" s="59">
        <f t="shared" si="157"/>
        <v>24.999999999999996</v>
      </c>
      <c r="X146" s="59">
        <f t="shared" si="158"/>
        <v>33.571428571428569</v>
      </c>
      <c r="Y146" s="59">
        <f t="shared" si="159"/>
        <v>44.285714285714285</v>
      </c>
      <c r="Z146" s="59">
        <f t="shared" si="160"/>
        <v>49.999999999999993</v>
      </c>
      <c r="AA146" s="59">
        <f t="shared" si="161"/>
        <v>128.57142857142856</v>
      </c>
      <c r="AB146" s="59">
        <f t="shared" si="162"/>
        <v>178.57142857142856</v>
      </c>
      <c r="AC146" s="59">
        <f t="shared" si="163"/>
        <v>185.71428571428569</v>
      </c>
      <c r="AD146" s="59">
        <f t="shared" si="164"/>
        <v>285.71428571428567</v>
      </c>
      <c r="AE146" s="60">
        <f t="shared" si="165"/>
        <v>499.99999999999994</v>
      </c>
      <c r="AF146" s="60">
        <f t="shared" si="166"/>
        <v>514.28571428571422</v>
      </c>
      <c r="AG146" s="60">
        <f t="shared" si="167"/>
        <v>642.85714285714278</v>
      </c>
      <c r="AH146" s="60">
        <f t="shared" si="168"/>
        <v>714.28571428571422</v>
      </c>
      <c r="AI146" s="61">
        <f t="shared" si="169"/>
        <v>785.71428571428567</v>
      </c>
    </row>
    <row r="147" spans="1:35" x14ac:dyDescent="0.25">
      <c r="A147" s="144"/>
      <c r="B147" s="147"/>
      <c r="C147" s="150"/>
      <c r="D147" s="3">
        <v>17</v>
      </c>
      <c r="E147" s="3">
        <v>0.1</v>
      </c>
      <c r="F147" s="13" t="s">
        <v>90</v>
      </c>
      <c r="G147" s="58">
        <v>30</v>
      </c>
      <c r="H147" s="55">
        <f t="shared" si="142"/>
        <v>60</v>
      </c>
      <c r="I147" s="55">
        <f t="shared" si="143"/>
        <v>90</v>
      </c>
      <c r="J147" s="55">
        <f t="shared" si="144"/>
        <v>120</v>
      </c>
      <c r="K147" s="55">
        <f t="shared" si="145"/>
        <v>200</v>
      </c>
      <c r="L147" s="55">
        <f t="shared" si="146"/>
        <v>250</v>
      </c>
      <c r="M147" s="55">
        <f t="shared" si="147"/>
        <v>300</v>
      </c>
      <c r="N147" s="63">
        <f t="shared" si="148"/>
        <v>20</v>
      </c>
      <c r="O147" s="55">
        <f t="shared" si="149"/>
        <v>22.5</v>
      </c>
      <c r="P147" s="59">
        <f t="shared" si="150"/>
        <v>31.499999999999996</v>
      </c>
      <c r="Q147" s="59">
        <f t="shared" si="151"/>
        <v>35</v>
      </c>
      <c r="R147" s="59">
        <f t="shared" si="152"/>
        <v>90</v>
      </c>
      <c r="S147" s="59">
        <f t="shared" si="153"/>
        <v>125</v>
      </c>
      <c r="T147" s="59">
        <f t="shared" si="154"/>
        <v>22.5</v>
      </c>
      <c r="U147" s="59">
        <f t="shared" si="155"/>
        <v>22.5</v>
      </c>
      <c r="V147" s="59">
        <f t="shared" si="156"/>
        <v>23.5</v>
      </c>
      <c r="W147" s="59">
        <f t="shared" si="157"/>
        <v>17.5</v>
      </c>
      <c r="X147" s="59">
        <f t="shared" si="158"/>
        <v>23.5</v>
      </c>
      <c r="Y147" s="59">
        <f t="shared" si="159"/>
        <v>31</v>
      </c>
      <c r="Z147" s="59">
        <f t="shared" si="160"/>
        <v>35</v>
      </c>
      <c r="AA147" s="59">
        <f t="shared" si="161"/>
        <v>90</v>
      </c>
      <c r="AB147" s="59">
        <f t="shared" si="162"/>
        <v>125</v>
      </c>
      <c r="AC147" s="59">
        <f t="shared" si="163"/>
        <v>130</v>
      </c>
      <c r="AD147" s="59">
        <f t="shared" si="164"/>
        <v>200</v>
      </c>
      <c r="AE147" s="60">
        <f t="shared" si="165"/>
        <v>350</v>
      </c>
      <c r="AF147" s="60">
        <f t="shared" si="166"/>
        <v>360</v>
      </c>
      <c r="AG147" s="60">
        <f t="shared" si="167"/>
        <v>450</v>
      </c>
      <c r="AH147" s="60">
        <f t="shared" si="168"/>
        <v>500</v>
      </c>
      <c r="AI147" s="61">
        <f t="shared" si="169"/>
        <v>550</v>
      </c>
    </row>
    <row r="148" spans="1:35" x14ac:dyDescent="0.25">
      <c r="A148" s="144"/>
      <c r="B148" s="147"/>
      <c r="C148" s="150"/>
      <c r="D148" s="3" t="s">
        <v>31</v>
      </c>
      <c r="E148" s="3">
        <v>0.18</v>
      </c>
      <c r="F148" s="13" t="s">
        <v>90</v>
      </c>
      <c r="G148" s="58">
        <v>17</v>
      </c>
      <c r="H148" s="55">
        <f t="shared" si="142"/>
        <v>33.333333333333336</v>
      </c>
      <c r="I148" s="55">
        <f t="shared" si="143"/>
        <v>50</v>
      </c>
      <c r="J148" s="55">
        <f t="shared" si="144"/>
        <v>66.666666666666671</v>
      </c>
      <c r="K148" s="55">
        <f t="shared" si="145"/>
        <v>111.11111111111111</v>
      </c>
      <c r="L148" s="55">
        <f t="shared" si="146"/>
        <v>138.88888888888889</v>
      </c>
      <c r="M148" s="55">
        <f t="shared" si="147"/>
        <v>166.66666666666669</v>
      </c>
      <c r="N148" s="63">
        <f t="shared" si="148"/>
        <v>11.111111111111111</v>
      </c>
      <c r="O148" s="55">
        <f t="shared" si="149"/>
        <v>12.5</v>
      </c>
      <c r="P148" s="59">
        <f t="shared" si="150"/>
        <v>17.5</v>
      </c>
      <c r="Q148" s="59">
        <f t="shared" si="151"/>
        <v>19.444444444444446</v>
      </c>
      <c r="R148" s="59">
        <f t="shared" si="152"/>
        <v>50</v>
      </c>
      <c r="S148" s="59">
        <f t="shared" si="153"/>
        <v>69.444444444444443</v>
      </c>
      <c r="T148" s="59">
        <f t="shared" si="154"/>
        <v>12.5</v>
      </c>
      <c r="U148" s="59">
        <f t="shared" si="155"/>
        <v>12.5</v>
      </c>
      <c r="V148" s="59">
        <f t="shared" si="156"/>
        <v>13.055555555555557</v>
      </c>
      <c r="W148" s="59">
        <f t="shared" si="157"/>
        <v>9.7222222222222232</v>
      </c>
      <c r="X148" s="59">
        <f t="shared" si="158"/>
        <v>13.055555555555557</v>
      </c>
      <c r="Y148" s="59">
        <f t="shared" si="159"/>
        <v>17.222222222222225</v>
      </c>
      <c r="Z148" s="59">
        <f t="shared" si="160"/>
        <v>19.444444444444446</v>
      </c>
      <c r="AA148" s="59">
        <f t="shared" si="161"/>
        <v>50</v>
      </c>
      <c r="AB148" s="59">
        <f t="shared" si="162"/>
        <v>69.444444444444443</v>
      </c>
      <c r="AC148" s="59">
        <f t="shared" si="163"/>
        <v>72.222222222222229</v>
      </c>
      <c r="AD148" s="59">
        <f t="shared" si="164"/>
        <v>111.11111111111111</v>
      </c>
      <c r="AE148" s="60">
        <f t="shared" si="165"/>
        <v>194.44444444444446</v>
      </c>
      <c r="AF148" s="60">
        <f t="shared" si="166"/>
        <v>200</v>
      </c>
      <c r="AG148" s="60">
        <f t="shared" si="167"/>
        <v>250</v>
      </c>
      <c r="AH148" s="60">
        <f t="shared" si="168"/>
        <v>277.77777777777777</v>
      </c>
      <c r="AI148" s="61">
        <f t="shared" si="169"/>
        <v>305.55555555555554</v>
      </c>
    </row>
    <row r="149" spans="1:35" x14ac:dyDescent="0.25">
      <c r="A149" s="144"/>
      <c r="B149" s="147"/>
      <c r="C149" s="150"/>
      <c r="D149" s="3">
        <v>18</v>
      </c>
      <c r="E149" s="3">
        <v>0.09</v>
      </c>
      <c r="F149" s="13" t="s">
        <v>90</v>
      </c>
      <c r="G149" s="58">
        <v>33</v>
      </c>
      <c r="H149" s="55">
        <f t="shared" si="142"/>
        <v>66.666666666666671</v>
      </c>
      <c r="I149" s="55">
        <f t="shared" si="143"/>
        <v>100</v>
      </c>
      <c r="J149" s="55">
        <f t="shared" si="144"/>
        <v>133.33333333333334</v>
      </c>
      <c r="K149" s="55">
        <f t="shared" si="145"/>
        <v>222.22222222222223</v>
      </c>
      <c r="L149" s="55">
        <f t="shared" si="146"/>
        <v>277.77777777777777</v>
      </c>
      <c r="M149" s="55">
        <f t="shared" si="147"/>
        <v>333.33333333333337</v>
      </c>
      <c r="N149" s="63">
        <f t="shared" si="148"/>
        <v>22.222222222222221</v>
      </c>
      <c r="O149" s="55">
        <f t="shared" si="149"/>
        <v>25</v>
      </c>
      <c r="P149" s="59">
        <f t="shared" si="150"/>
        <v>35</v>
      </c>
      <c r="Q149" s="59">
        <f t="shared" si="151"/>
        <v>38.888888888888893</v>
      </c>
      <c r="R149" s="59">
        <f t="shared" si="152"/>
        <v>100</v>
      </c>
      <c r="S149" s="59">
        <f t="shared" si="153"/>
        <v>138.88888888888889</v>
      </c>
      <c r="T149" s="59">
        <f t="shared" si="154"/>
        <v>25</v>
      </c>
      <c r="U149" s="59">
        <f t="shared" si="155"/>
        <v>25</v>
      </c>
      <c r="V149" s="59">
        <f t="shared" si="156"/>
        <v>26.111111111111114</v>
      </c>
      <c r="W149" s="59">
        <f t="shared" si="157"/>
        <v>19.444444444444446</v>
      </c>
      <c r="X149" s="59">
        <f t="shared" si="158"/>
        <v>26.111111111111114</v>
      </c>
      <c r="Y149" s="59">
        <f t="shared" si="159"/>
        <v>34.44444444444445</v>
      </c>
      <c r="Z149" s="59">
        <f t="shared" si="160"/>
        <v>38.888888888888893</v>
      </c>
      <c r="AA149" s="59">
        <f t="shared" si="161"/>
        <v>100</v>
      </c>
      <c r="AB149" s="59">
        <f t="shared" si="162"/>
        <v>138.88888888888889</v>
      </c>
      <c r="AC149" s="59">
        <f t="shared" si="163"/>
        <v>144.44444444444446</v>
      </c>
      <c r="AD149" s="59">
        <f t="shared" si="164"/>
        <v>222.22222222222223</v>
      </c>
      <c r="AE149" s="60">
        <f t="shared" si="165"/>
        <v>388.88888888888891</v>
      </c>
      <c r="AF149" s="60">
        <f t="shared" si="166"/>
        <v>400</v>
      </c>
      <c r="AG149" s="60">
        <f t="shared" si="167"/>
        <v>500</v>
      </c>
      <c r="AH149" s="60">
        <f t="shared" si="168"/>
        <v>555.55555555555554</v>
      </c>
      <c r="AI149" s="61">
        <f t="shared" si="169"/>
        <v>611.11111111111109</v>
      </c>
    </row>
    <row r="150" spans="1:35" x14ac:dyDescent="0.25">
      <c r="A150" s="144"/>
      <c r="B150" s="147"/>
      <c r="C150" s="150"/>
      <c r="D150" s="3" t="s">
        <v>20</v>
      </c>
      <c r="E150" s="3">
        <v>0.17</v>
      </c>
      <c r="F150" s="13" t="s">
        <v>90</v>
      </c>
      <c r="G150" s="58">
        <v>18</v>
      </c>
      <c r="H150" s="55">
        <f t="shared" si="142"/>
        <v>35.294117647058819</v>
      </c>
      <c r="I150" s="55">
        <f t="shared" si="143"/>
        <v>52.941176470588232</v>
      </c>
      <c r="J150" s="55">
        <f t="shared" si="144"/>
        <v>70.588235294117638</v>
      </c>
      <c r="K150" s="55">
        <f t="shared" si="145"/>
        <v>117.64705882352941</v>
      </c>
      <c r="L150" s="55">
        <f t="shared" si="146"/>
        <v>147.05882352941177</v>
      </c>
      <c r="M150" s="55">
        <f t="shared" si="147"/>
        <v>176.47058823529412</v>
      </c>
      <c r="N150" s="63">
        <f t="shared" si="148"/>
        <v>11.76470588235294</v>
      </c>
      <c r="O150" s="55">
        <f t="shared" si="149"/>
        <v>13.235294117647058</v>
      </c>
      <c r="P150" s="59">
        <f t="shared" si="150"/>
        <v>18.52941176470588</v>
      </c>
      <c r="Q150" s="59">
        <f t="shared" si="151"/>
        <v>20.588235294117645</v>
      </c>
      <c r="R150" s="59">
        <f t="shared" si="152"/>
        <v>52.941176470588232</v>
      </c>
      <c r="S150" s="59">
        <f t="shared" si="153"/>
        <v>73.529411764705884</v>
      </c>
      <c r="T150" s="59">
        <f t="shared" si="154"/>
        <v>13.235294117647058</v>
      </c>
      <c r="U150" s="59">
        <f t="shared" si="155"/>
        <v>13.235294117647058</v>
      </c>
      <c r="V150" s="59">
        <f t="shared" si="156"/>
        <v>13.823529411764705</v>
      </c>
      <c r="W150" s="59">
        <f t="shared" si="157"/>
        <v>10.294117647058822</v>
      </c>
      <c r="X150" s="59">
        <f t="shared" si="158"/>
        <v>13.823529411764705</v>
      </c>
      <c r="Y150" s="59">
        <f t="shared" si="159"/>
        <v>18.235294117647058</v>
      </c>
      <c r="Z150" s="59">
        <f t="shared" si="160"/>
        <v>20.588235294117645</v>
      </c>
      <c r="AA150" s="59">
        <f t="shared" si="161"/>
        <v>52.941176470588232</v>
      </c>
      <c r="AB150" s="59">
        <f t="shared" si="162"/>
        <v>73.529411764705884</v>
      </c>
      <c r="AC150" s="59">
        <f t="shared" si="163"/>
        <v>76.470588235294116</v>
      </c>
      <c r="AD150" s="59">
        <f t="shared" si="164"/>
        <v>117.64705882352941</v>
      </c>
      <c r="AE150" s="60">
        <f t="shared" si="165"/>
        <v>205.88235294117646</v>
      </c>
      <c r="AF150" s="60">
        <f t="shared" si="166"/>
        <v>211.76470588235293</v>
      </c>
      <c r="AG150" s="60">
        <f t="shared" si="167"/>
        <v>264.70588235294116</v>
      </c>
      <c r="AH150" s="60">
        <f t="shared" si="168"/>
        <v>294.11764705882354</v>
      </c>
      <c r="AI150" s="61">
        <f t="shared" si="169"/>
        <v>323.52941176470586</v>
      </c>
    </row>
    <row r="151" spans="1:35" x14ac:dyDescent="0.25">
      <c r="A151" s="144"/>
      <c r="B151" s="147"/>
      <c r="C151" s="150"/>
      <c r="D151" s="3">
        <v>22</v>
      </c>
      <c r="E151" s="3">
        <v>0.13</v>
      </c>
      <c r="F151" s="13" t="s">
        <v>90</v>
      </c>
      <c r="G151" s="58">
        <v>23</v>
      </c>
      <c r="H151" s="55">
        <f t="shared" si="142"/>
        <v>46.153846153846153</v>
      </c>
      <c r="I151" s="55">
        <f t="shared" si="143"/>
        <v>69.230769230769226</v>
      </c>
      <c r="J151" s="55">
        <f t="shared" si="144"/>
        <v>92.307692307692307</v>
      </c>
      <c r="K151" s="55">
        <f t="shared" si="145"/>
        <v>153.84615384615384</v>
      </c>
      <c r="L151" s="55">
        <f t="shared" si="146"/>
        <v>192.30769230769229</v>
      </c>
      <c r="M151" s="55">
        <f t="shared" si="147"/>
        <v>230.76923076923077</v>
      </c>
      <c r="N151" s="63">
        <f t="shared" si="148"/>
        <v>15.384615384615383</v>
      </c>
      <c r="O151" s="55">
        <f t="shared" si="149"/>
        <v>17.307692307692307</v>
      </c>
      <c r="P151" s="59">
        <f t="shared" si="150"/>
        <v>24.23076923076923</v>
      </c>
      <c r="Q151" s="59">
        <f t="shared" si="151"/>
        <v>26.923076923076923</v>
      </c>
      <c r="R151" s="59">
        <f t="shared" si="152"/>
        <v>69.230769230769226</v>
      </c>
      <c r="S151" s="59">
        <f t="shared" si="153"/>
        <v>96.153846153846146</v>
      </c>
      <c r="T151" s="59">
        <f t="shared" si="154"/>
        <v>17.307692307692307</v>
      </c>
      <c r="U151" s="59">
        <f t="shared" si="155"/>
        <v>17.307692307692307</v>
      </c>
      <c r="V151" s="59">
        <f t="shared" si="156"/>
        <v>18.076923076923077</v>
      </c>
      <c r="W151" s="59">
        <f t="shared" si="157"/>
        <v>13.461538461538462</v>
      </c>
      <c r="X151" s="59">
        <f t="shared" si="158"/>
        <v>18.076923076923077</v>
      </c>
      <c r="Y151" s="59">
        <f t="shared" si="159"/>
        <v>23.846153846153847</v>
      </c>
      <c r="Z151" s="59">
        <f t="shared" si="160"/>
        <v>26.923076923076923</v>
      </c>
      <c r="AA151" s="59">
        <f t="shared" si="161"/>
        <v>69.230769230769226</v>
      </c>
      <c r="AB151" s="59">
        <f t="shared" si="162"/>
        <v>96.153846153846146</v>
      </c>
      <c r="AC151" s="59">
        <f t="shared" si="163"/>
        <v>100</v>
      </c>
      <c r="AD151" s="59">
        <f t="shared" si="164"/>
        <v>153.84615384615384</v>
      </c>
      <c r="AE151" s="60">
        <f t="shared" si="165"/>
        <v>269.23076923076923</v>
      </c>
      <c r="AF151" s="60">
        <f t="shared" si="166"/>
        <v>276.92307692307691</v>
      </c>
      <c r="AG151" s="60">
        <f t="shared" si="167"/>
        <v>346.15384615384613</v>
      </c>
      <c r="AH151" s="60">
        <f t="shared" si="168"/>
        <v>384.61538461538458</v>
      </c>
      <c r="AI151" s="61">
        <f t="shared" si="169"/>
        <v>423.07692307692304</v>
      </c>
    </row>
    <row r="152" spans="1:35" x14ac:dyDescent="0.25">
      <c r="A152" s="144"/>
      <c r="B152" s="147"/>
      <c r="C152" s="150"/>
      <c r="D152" s="3" t="s">
        <v>32</v>
      </c>
      <c r="E152" s="3">
        <v>0.21</v>
      </c>
      <c r="F152" s="13" t="s">
        <v>90</v>
      </c>
      <c r="G152" s="58">
        <v>14</v>
      </c>
      <c r="H152" s="55">
        <f t="shared" si="142"/>
        <v>28.571428571428573</v>
      </c>
      <c r="I152" s="55">
        <f t="shared" si="143"/>
        <v>42.857142857142861</v>
      </c>
      <c r="J152" s="55">
        <f t="shared" si="144"/>
        <v>57.142857142857146</v>
      </c>
      <c r="K152" s="55">
        <f t="shared" si="145"/>
        <v>95.238095238095241</v>
      </c>
      <c r="L152" s="55">
        <f t="shared" si="146"/>
        <v>119.04761904761905</v>
      </c>
      <c r="M152" s="55">
        <f t="shared" si="147"/>
        <v>142.85714285714286</v>
      </c>
      <c r="N152" s="63">
        <f t="shared" si="148"/>
        <v>9.5238095238095237</v>
      </c>
      <c r="O152" s="55">
        <f t="shared" si="149"/>
        <v>10.714285714285715</v>
      </c>
      <c r="P152" s="59">
        <f t="shared" si="150"/>
        <v>15</v>
      </c>
      <c r="Q152" s="59">
        <f t="shared" si="151"/>
        <v>16.666666666666668</v>
      </c>
      <c r="R152" s="59">
        <f t="shared" si="152"/>
        <v>42.857142857142861</v>
      </c>
      <c r="S152" s="59">
        <f t="shared" si="153"/>
        <v>59.523809523809526</v>
      </c>
      <c r="T152" s="59">
        <f t="shared" si="154"/>
        <v>10.714285714285715</v>
      </c>
      <c r="U152" s="59">
        <f t="shared" si="155"/>
        <v>10.714285714285715</v>
      </c>
      <c r="V152" s="59">
        <f t="shared" si="156"/>
        <v>11.190476190476192</v>
      </c>
      <c r="W152" s="59">
        <f t="shared" si="157"/>
        <v>8.3333333333333339</v>
      </c>
      <c r="X152" s="59">
        <f t="shared" si="158"/>
        <v>11.190476190476192</v>
      </c>
      <c r="Y152" s="59">
        <f t="shared" si="159"/>
        <v>14.761904761904763</v>
      </c>
      <c r="Z152" s="59">
        <f t="shared" si="160"/>
        <v>16.666666666666668</v>
      </c>
      <c r="AA152" s="59">
        <f t="shared" si="161"/>
        <v>42.857142857142861</v>
      </c>
      <c r="AB152" s="59">
        <f t="shared" si="162"/>
        <v>59.523809523809526</v>
      </c>
      <c r="AC152" s="59">
        <f t="shared" si="163"/>
        <v>61.904761904761905</v>
      </c>
      <c r="AD152" s="59">
        <f t="shared" si="164"/>
        <v>95.238095238095241</v>
      </c>
      <c r="AE152" s="60">
        <f t="shared" si="165"/>
        <v>166.66666666666669</v>
      </c>
      <c r="AF152" s="60">
        <f t="shared" si="166"/>
        <v>171.42857142857144</v>
      </c>
      <c r="AG152" s="60">
        <f t="shared" si="167"/>
        <v>214.28571428571431</v>
      </c>
      <c r="AH152" s="60">
        <f t="shared" si="168"/>
        <v>238.0952380952381</v>
      </c>
      <c r="AI152" s="61">
        <f t="shared" si="169"/>
        <v>261.90476190476193</v>
      </c>
    </row>
    <row r="153" spans="1:35" x14ac:dyDescent="0.25">
      <c r="A153" s="144"/>
      <c r="B153" s="147"/>
      <c r="C153" s="150"/>
      <c r="D153" s="3">
        <v>24</v>
      </c>
      <c r="E153" s="3">
        <v>0.12</v>
      </c>
      <c r="F153" s="13" t="s">
        <v>90</v>
      </c>
      <c r="G153" s="58">
        <v>25</v>
      </c>
      <c r="H153" s="55">
        <f t="shared" si="142"/>
        <v>50</v>
      </c>
      <c r="I153" s="55">
        <f t="shared" si="143"/>
        <v>75</v>
      </c>
      <c r="J153" s="55">
        <f t="shared" si="144"/>
        <v>100</v>
      </c>
      <c r="K153" s="55">
        <f t="shared" si="145"/>
        <v>166.66666666666669</v>
      </c>
      <c r="L153" s="55">
        <f t="shared" si="146"/>
        <v>208.33333333333334</v>
      </c>
      <c r="M153" s="55">
        <f t="shared" si="147"/>
        <v>250</v>
      </c>
      <c r="N153" s="63">
        <f t="shared" si="148"/>
        <v>16.666666666666668</v>
      </c>
      <c r="O153" s="55">
        <f t="shared" si="149"/>
        <v>18.75</v>
      </c>
      <c r="P153" s="59">
        <f t="shared" si="150"/>
        <v>26.25</v>
      </c>
      <c r="Q153" s="59">
        <f t="shared" si="151"/>
        <v>29.166666666666668</v>
      </c>
      <c r="R153" s="59">
        <f t="shared" si="152"/>
        <v>75</v>
      </c>
      <c r="S153" s="59">
        <f t="shared" si="153"/>
        <v>104.16666666666667</v>
      </c>
      <c r="T153" s="59">
        <f t="shared" si="154"/>
        <v>18.75</v>
      </c>
      <c r="U153" s="59">
        <f t="shared" si="155"/>
        <v>18.75</v>
      </c>
      <c r="V153" s="59">
        <f t="shared" si="156"/>
        <v>19.583333333333336</v>
      </c>
      <c r="W153" s="59">
        <f t="shared" si="157"/>
        <v>14.583333333333334</v>
      </c>
      <c r="X153" s="59">
        <f t="shared" si="158"/>
        <v>19.583333333333336</v>
      </c>
      <c r="Y153" s="59">
        <f t="shared" si="159"/>
        <v>25.833333333333336</v>
      </c>
      <c r="Z153" s="59">
        <f t="shared" si="160"/>
        <v>29.166666666666668</v>
      </c>
      <c r="AA153" s="59">
        <f t="shared" si="161"/>
        <v>75</v>
      </c>
      <c r="AB153" s="59">
        <f t="shared" si="162"/>
        <v>104.16666666666667</v>
      </c>
      <c r="AC153" s="59">
        <f t="shared" si="163"/>
        <v>108.33333333333334</v>
      </c>
      <c r="AD153" s="59">
        <f t="shared" si="164"/>
        <v>166.66666666666669</v>
      </c>
      <c r="AE153" s="60">
        <f t="shared" si="165"/>
        <v>291.66666666666669</v>
      </c>
      <c r="AF153" s="60">
        <f t="shared" si="166"/>
        <v>300</v>
      </c>
      <c r="AG153" s="60">
        <f t="shared" si="167"/>
        <v>375</v>
      </c>
      <c r="AH153" s="60">
        <f t="shared" si="168"/>
        <v>416.66666666666669</v>
      </c>
      <c r="AI153" s="61">
        <f t="shared" si="169"/>
        <v>458.33333333333337</v>
      </c>
    </row>
    <row r="154" spans="1:35" x14ac:dyDescent="0.25">
      <c r="A154" s="144"/>
      <c r="B154" s="147"/>
      <c r="C154" s="150"/>
      <c r="D154" s="3" t="s">
        <v>21</v>
      </c>
      <c r="E154" s="3">
        <v>0.23</v>
      </c>
      <c r="F154" s="13" t="s">
        <v>90</v>
      </c>
      <c r="G154" s="58">
        <v>13</v>
      </c>
      <c r="H154" s="55">
        <f t="shared" si="142"/>
        <v>26.086956521739129</v>
      </c>
      <c r="I154" s="55">
        <f t="shared" si="143"/>
        <v>39.130434782608695</v>
      </c>
      <c r="J154" s="55">
        <f t="shared" si="144"/>
        <v>52.173913043478258</v>
      </c>
      <c r="K154" s="55">
        <f t="shared" si="145"/>
        <v>86.956521739130437</v>
      </c>
      <c r="L154" s="55">
        <f t="shared" si="146"/>
        <v>108.69565217391303</v>
      </c>
      <c r="M154" s="55">
        <f t="shared" si="147"/>
        <v>130.43478260869566</v>
      </c>
      <c r="N154" s="63">
        <f t="shared" si="148"/>
        <v>8.695652173913043</v>
      </c>
      <c r="O154" s="55">
        <f t="shared" si="149"/>
        <v>9.7826086956521738</v>
      </c>
      <c r="P154" s="59">
        <f t="shared" si="150"/>
        <v>13.695652173913043</v>
      </c>
      <c r="Q154" s="59">
        <f t="shared" si="151"/>
        <v>15.217391304347826</v>
      </c>
      <c r="R154" s="59">
        <f t="shared" si="152"/>
        <v>39.130434782608695</v>
      </c>
      <c r="S154" s="59">
        <f t="shared" si="153"/>
        <v>54.347826086956516</v>
      </c>
      <c r="T154" s="59">
        <f t="shared" si="154"/>
        <v>9.7826086956521738</v>
      </c>
      <c r="U154" s="59">
        <f t="shared" si="155"/>
        <v>9.7826086956521738</v>
      </c>
      <c r="V154" s="59">
        <f>2.35/E154</f>
        <v>10.217391304347826</v>
      </c>
      <c r="W154" s="59">
        <f t="shared" si="157"/>
        <v>7.6086956521739131</v>
      </c>
      <c r="X154" s="59">
        <f t="shared" si="158"/>
        <v>10.217391304347826</v>
      </c>
      <c r="Y154" s="59">
        <f t="shared" si="159"/>
        <v>13.478260869565217</v>
      </c>
      <c r="Z154" s="59">
        <f t="shared" si="160"/>
        <v>15.217391304347826</v>
      </c>
      <c r="AA154" s="59">
        <f t="shared" si="161"/>
        <v>39.130434782608695</v>
      </c>
      <c r="AB154" s="59">
        <f t="shared" si="162"/>
        <v>54.347826086956516</v>
      </c>
      <c r="AC154" s="59">
        <f t="shared" si="163"/>
        <v>56.521739130434781</v>
      </c>
      <c r="AD154" s="59">
        <f t="shared" si="164"/>
        <v>86.956521739130437</v>
      </c>
      <c r="AE154" s="60">
        <f t="shared" si="165"/>
        <v>152.17391304347825</v>
      </c>
      <c r="AF154" s="60">
        <f t="shared" si="166"/>
        <v>156.52173913043478</v>
      </c>
      <c r="AG154" s="60">
        <f t="shared" si="167"/>
        <v>195.65217391304347</v>
      </c>
      <c r="AH154" s="60">
        <f t="shared" si="168"/>
        <v>217.39130434782606</v>
      </c>
      <c r="AI154" s="61">
        <f t="shared" si="169"/>
        <v>239.13043478260869</v>
      </c>
    </row>
    <row r="155" spans="1:35" x14ac:dyDescent="0.25">
      <c r="A155" s="144"/>
      <c r="B155" s="147"/>
      <c r="C155" s="150"/>
      <c r="D155" s="3" t="s">
        <v>34</v>
      </c>
      <c r="E155" s="3">
        <v>0.32</v>
      </c>
      <c r="F155" s="13" t="s">
        <v>90</v>
      </c>
      <c r="G155" s="58">
        <v>9</v>
      </c>
      <c r="H155" s="55">
        <f t="shared" si="142"/>
        <v>18.75</v>
      </c>
      <c r="I155" s="55">
        <f t="shared" si="143"/>
        <v>28.125</v>
      </c>
      <c r="J155" s="55">
        <f t="shared" si="144"/>
        <v>37.5</v>
      </c>
      <c r="K155" s="55">
        <f t="shared" si="145"/>
        <v>62.5</v>
      </c>
      <c r="L155" s="55">
        <f t="shared" si="146"/>
        <v>78.125</v>
      </c>
      <c r="M155" s="55">
        <f t="shared" si="147"/>
        <v>93.75</v>
      </c>
      <c r="N155" s="63">
        <f t="shared" si="148"/>
        <v>6.25</v>
      </c>
      <c r="O155" s="55">
        <f t="shared" si="149"/>
        <v>7.03125</v>
      </c>
      <c r="P155" s="59">
        <f t="shared" si="150"/>
        <v>9.84375</v>
      </c>
      <c r="Q155" s="59">
        <f t="shared" si="151"/>
        <v>10.9375</v>
      </c>
      <c r="R155" s="59">
        <f t="shared" si="152"/>
        <v>28.125</v>
      </c>
      <c r="S155" s="59">
        <f t="shared" si="153"/>
        <v>39.0625</v>
      </c>
      <c r="T155" s="59">
        <f t="shared" si="154"/>
        <v>7.03125</v>
      </c>
      <c r="U155" s="59">
        <f t="shared" si="155"/>
        <v>7.03125</v>
      </c>
      <c r="V155" s="59">
        <f t="shared" si="156"/>
        <v>7.34375</v>
      </c>
      <c r="W155" s="59">
        <f t="shared" si="157"/>
        <v>5.46875</v>
      </c>
      <c r="X155" s="59">
        <f t="shared" si="158"/>
        <v>7.34375</v>
      </c>
      <c r="Y155" s="59">
        <f t="shared" si="159"/>
        <v>9.6875</v>
      </c>
      <c r="Z155" s="59">
        <f t="shared" si="160"/>
        <v>10.9375</v>
      </c>
      <c r="AA155" s="59">
        <f t="shared" si="161"/>
        <v>28.125</v>
      </c>
      <c r="AB155" s="59">
        <f t="shared" si="162"/>
        <v>39.0625</v>
      </c>
      <c r="AC155" s="59">
        <f t="shared" si="163"/>
        <v>40.625</v>
      </c>
      <c r="AD155" s="59">
        <f t="shared" si="164"/>
        <v>62.5</v>
      </c>
      <c r="AE155" s="60">
        <f t="shared" si="165"/>
        <v>109.375</v>
      </c>
      <c r="AF155" s="60">
        <f t="shared" si="166"/>
        <v>112.5</v>
      </c>
      <c r="AG155" s="60">
        <f t="shared" si="167"/>
        <v>140.625</v>
      </c>
      <c r="AH155" s="60">
        <f t="shared" si="168"/>
        <v>156.25</v>
      </c>
      <c r="AI155" s="61">
        <f t="shared" si="169"/>
        <v>171.875</v>
      </c>
    </row>
    <row r="156" spans="1:35" x14ac:dyDescent="0.25">
      <c r="A156" s="144"/>
      <c r="B156" s="147"/>
      <c r="C156" s="150"/>
      <c r="D156" s="3" t="s">
        <v>35</v>
      </c>
      <c r="E156" s="3">
        <v>0.43</v>
      </c>
      <c r="F156" s="13" t="s">
        <v>90</v>
      </c>
      <c r="G156" s="58">
        <v>9</v>
      </c>
      <c r="H156" s="55">
        <f t="shared" si="142"/>
        <v>13.953488372093023</v>
      </c>
      <c r="I156" s="55">
        <f t="shared" si="143"/>
        <v>20.930232558139537</v>
      </c>
      <c r="J156" s="55">
        <f t="shared" si="144"/>
        <v>27.906976744186046</v>
      </c>
      <c r="K156" s="55">
        <f t="shared" si="145"/>
        <v>46.511627906976742</v>
      </c>
      <c r="L156" s="55">
        <f t="shared" si="146"/>
        <v>58.139534883720934</v>
      </c>
      <c r="M156" s="55">
        <f t="shared" si="147"/>
        <v>69.767441860465112</v>
      </c>
      <c r="N156" s="63">
        <f t="shared" si="148"/>
        <v>4.6511627906976747</v>
      </c>
      <c r="O156" s="55">
        <f t="shared" si="149"/>
        <v>5.2325581395348841</v>
      </c>
      <c r="P156" s="59">
        <f t="shared" si="150"/>
        <v>7.3255813953488369</v>
      </c>
      <c r="Q156" s="59">
        <f t="shared" si="151"/>
        <v>8.1395348837209305</v>
      </c>
      <c r="R156" s="59">
        <f t="shared" si="152"/>
        <v>20.930232558139537</v>
      </c>
      <c r="S156" s="59">
        <f t="shared" si="153"/>
        <v>29.069767441860467</v>
      </c>
      <c r="T156" s="59">
        <f t="shared" si="154"/>
        <v>5.2325581395348841</v>
      </c>
      <c r="U156" s="59">
        <f t="shared" si="155"/>
        <v>5.2325581395348841</v>
      </c>
      <c r="V156" s="59">
        <f t="shared" si="156"/>
        <v>5.4651162790697674</v>
      </c>
      <c r="W156" s="59">
        <f t="shared" si="157"/>
        <v>4.0697674418604652</v>
      </c>
      <c r="X156" s="59">
        <f t="shared" si="158"/>
        <v>5.4651162790697674</v>
      </c>
      <c r="Y156" s="59">
        <f t="shared" si="159"/>
        <v>7.2093023255813957</v>
      </c>
      <c r="Z156" s="59">
        <f t="shared" si="160"/>
        <v>8.1395348837209305</v>
      </c>
      <c r="AA156" s="59">
        <f t="shared" si="161"/>
        <v>20.930232558139537</v>
      </c>
      <c r="AB156" s="59">
        <f t="shared" si="162"/>
        <v>29.069767441860467</v>
      </c>
      <c r="AC156" s="59">
        <f t="shared" si="163"/>
        <v>30.232558139534884</v>
      </c>
      <c r="AD156" s="59">
        <f t="shared" si="164"/>
        <v>46.511627906976742</v>
      </c>
      <c r="AE156" s="60">
        <f t="shared" si="165"/>
        <v>81.395348837209298</v>
      </c>
      <c r="AF156" s="60">
        <f t="shared" si="166"/>
        <v>83.720930232558146</v>
      </c>
      <c r="AG156" s="60">
        <f t="shared" si="167"/>
        <v>104.65116279069768</v>
      </c>
      <c r="AH156" s="60">
        <f t="shared" si="168"/>
        <v>116.27906976744187</v>
      </c>
      <c r="AI156" s="61">
        <f t="shared" si="169"/>
        <v>127.90697674418605</v>
      </c>
    </row>
    <row r="157" spans="1:35" x14ac:dyDescent="0.25">
      <c r="A157" s="144"/>
      <c r="B157" s="147"/>
      <c r="C157" s="150"/>
      <c r="D157" s="3">
        <v>26</v>
      </c>
      <c r="E157" s="3">
        <v>0.12</v>
      </c>
      <c r="F157" s="13" t="s">
        <v>90</v>
      </c>
      <c r="G157" s="58">
        <v>25</v>
      </c>
      <c r="H157" s="55">
        <f t="shared" si="142"/>
        <v>50</v>
      </c>
      <c r="I157" s="55">
        <f t="shared" si="143"/>
        <v>75</v>
      </c>
      <c r="J157" s="55">
        <f t="shared" si="144"/>
        <v>100</v>
      </c>
      <c r="K157" s="55">
        <f t="shared" si="145"/>
        <v>166.66666666666669</v>
      </c>
      <c r="L157" s="55">
        <f t="shared" si="146"/>
        <v>208.33333333333334</v>
      </c>
      <c r="M157" s="55">
        <f t="shared" si="147"/>
        <v>250</v>
      </c>
      <c r="N157" s="63">
        <f t="shared" si="148"/>
        <v>16.666666666666668</v>
      </c>
      <c r="O157" s="55">
        <f t="shared" si="149"/>
        <v>18.75</v>
      </c>
      <c r="P157" s="59">
        <f t="shared" si="150"/>
        <v>26.25</v>
      </c>
      <c r="Q157" s="59">
        <f t="shared" si="151"/>
        <v>29.166666666666668</v>
      </c>
      <c r="R157" s="59">
        <f t="shared" si="152"/>
        <v>75</v>
      </c>
      <c r="S157" s="59">
        <f t="shared" si="153"/>
        <v>104.16666666666667</v>
      </c>
      <c r="T157" s="59">
        <f t="shared" si="154"/>
        <v>18.75</v>
      </c>
      <c r="U157" s="59">
        <f t="shared" si="155"/>
        <v>18.75</v>
      </c>
      <c r="V157" s="59">
        <f t="shared" si="156"/>
        <v>19.583333333333336</v>
      </c>
      <c r="W157" s="59">
        <f t="shared" si="157"/>
        <v>14.583333333333334</v>
      </c>
      <c r="X157" s="59">
        <f t="shared" si="158"/>
        <v>19.583333333333336</v>
      </c>
      <c r="Y157" s="59">
        <f t="shared" si="159"/>
        <v>25.833333333333336</v>
      </c>
      <c r="Z157" s="59">
        <f t="shared" si="160"/>
        <v>29.166666666666668</v>
      </c>
      <c r="AA157" s="59">
        <f t="shared" si="161"/>
        <v>75</v>
      </c>
      <c r="AB157" s="59">
        <f t="shared" si="162"/>
        <v>104.16666666666667</v>
      </c>
      <c r="AC157" s="59">
        <f t="shared" si="163"/>
        <v>108.33333333333334</v>
      </c>
      <c r="AD157" s="59">
        <f t="shared" si="164"/>
        <v>166.66666666666669</v>
      </c>
      <c r="AE157" s="60">
        <f t="shared" si="165"/>
        <v>291.66666666666669</v>
      </c>
      <c r="AF157" s="60">
        <f t="shared" si="166"/>
        <v>300</v>
      </c>
      <c r="AG157" s="60">
        <f t="shared" si="167"/>
        <v>375</v>
      </c>
      <c r="AH157" s="60">
        <f t="shared" si="168"/>
        <v>416.66666666666669</v>
      </c>
      <c r="AI157" s="61">
        <f t="shared" si="169"/>
        <v>458.33333333333337</v>
      </c>
    </row>
    <row r="158" spans="1:35" x14ac:dyDescent="0.25">
      <c r="A158" s="144"/>
      <c r="B158" s="147"/>
      <c r="C158" s="150"/>
      <c r="D158" s="3" t="s">
        <v>33</v>
      </c>
      <c r="E158" s="3">
        <v>0.24</v>
      </c>
      <c r="F158" s="13" t="s">
        <v>90</v>
      </c>
      <c r="G158" s="58">
        <v>13</v>
      </c>
      <c r="H158" s="55">
        <f t="shared" si="142"/>
        <v>25</v>
      </c>
      <c r="I158" s="55">
        <f t="shared" si="143"/>
        <v>37.5</v>
      </c>
      <c r="J158" s="55">
        <f t="shared" si="144"/>
        <v>50</v>
      </c>
      <c r="K158" s="55">
        <f t="shared" si="145"/>
        <v>83.333333333333343</v>
      </c>
      <c r="L158" s="55">
        <f t="shared" si="146"/>
        <v>104.16666666666667</v>
      </c>
      <c r="M158" s="55">
        <f t="shared" si="147"/>
        <v>125</v>
      </c>
      <c r="N158" s="63">
        <f t="shared" si="148"/>
        <v>8.3333333333333339</v>
      </c>
      <c r="O158" s="55">
        <f t="shared" si="149"/>
        <v>9.375</v>
      </c>
      <c r="P158" s="59">
        <f t="shared" si="150"/>
        <v>13.125</v>
      </c>
      <c r="Q158" s="59">
        <f t="shared" si="151"/>
        <v>14.583333333333334</v>
      </c>
      <c r="R158" s="59">
        <f t="shared" si="152"/>
        <v>37.5</v>
      </c>
      <c r="S158" s="59">
        <f t="shared" si="153"/>
        <v>52.083333333333336</v>
      </c>
      <c r="T158" s="59">
        <f t="shared" si="154"/>
        <v>9.375</v>
      </c>
      <c r="U158" s="59">
        <f t="shared" si="155"/>
        <v>9.375</v>
      </c>
      <c r="V158" s="59">
        <f t="shared" si="156"/>
        <v>9.7916666666666679</v>
      </c>
      <c r="W158" s="59">
        <f t="shared" si="157"/>
        <v>7.291666666666667</v>
      </c>
      <c r="X158" s="59">
        <f t="shared" si="158"/>
        <v>9.7916666666666679</v>
      </c>
      <c r="Y158" s="59">
        <f t="shared" si="159"/>
        <v>12.916666666666668</v>
      </c>
      <c r="Z158" s="59">
        <f t="shared" si="160"/>
        <v>14.583333333333334</v>
      </c>
      <c r="AA158" s="59">
        <f t="shared" si="161"/>
        <v>37.5</v>
      </c>
      <c r="AB158" s="59">
        <f t="shared" si="162"/>
        <v>52.083333333333336</v>
      </c>
      <c r="AC158" s="59">
        <f t="shared" si="163"/>
        <v>54.166666666666671</v>
      </c>
      <c r="AD158" s="59">
        <f t="shared" si="164"/>
        <v>83.333333333333343</v>
      </c>
      <c r="AE158" s="60">
        <f t="shared" si="165"/>
        <v>145.83333333333334</v>
      </c>
      <c r="AF158" s="60">
        <f>36/E158</f>
        <v>150</v>
      </c>
      <c r="AG158" s="60">
        <f t="shared" si="167"/>
        <v>187.5</v>
      </c>
      <c r="AH158" s="60">
        <f t="shared" si="168"/>
        <v>208.33333333333334</v>
      </c>
      <c r="AI158" s="61">
        <f t="shared" si="169"/>
        <v>229.16666666666669</v>
      </c>
    </row>
    <row r="159" spans="1:35" x14ac:dyDescent="0.25">
      <c r="A159" s="144"/>
      <c r="B159" s="147"/>
      <c r="C159" s="150"/>
      <c r="D159" s="3">
        <v>28</v>
      </c>
      <c r="E159" s="3">
        <v>0.14000000000000001</v>
      </c>
      <c r="F159" s="13" t="s">
        <v>90</v>
      </c>
      <c r="G159" s="58">
        <v>21</v>
      </c>
      <c r="H159" s="55">
        <f t="shared" si="142"/>
        <v>42.857142857142854</v>
      </c>
      <c r="I159" s="55">
        <f t="shared" si="143"/>
        <v>64.285714285714278</v>
      </c>
      <c r="J159" s="55">
        <f t="shared" si="144"/>
        <v>85.714285714285708</v>
      </c>
      <c r="K159" s="55">
        <f t="shared" si="145"/>
        <v>142.85714285714283</v>
      </c>
      <c r="L159" s="55">
        <f t="shared" si="146"/>
        <v>178.57142857142856</v>
      </c>
      <c r="M159" s="55">
        <f t="shared" si="147"/>
        <v>214.28571428571428</v>
      </c>
      <c r="N159" s="63">
        <f t="shared" si="148"/>
        <v>14.285714285714285</v>
      </c>
      <c r="O159" s="55">
        <f t="shared" si="149"/>
        <v>16.071428571428569</v>
      </c>
      <c r="P159" s="59">
        <f t="shared" si="150"/>
        <v>22.499999999999996</v>
      </c>
      <c r="Q159" s="59">
        <f t="shared" si="151"/>
        <v>24.999999999999996</v>
      </c>
      <c r="R159" s="59">
        <f t="shared" si="152"/>
        <v>64.285714285714278</v>
      </c>
      <c r="S159" s="59">
        <f t="shared" si="153"/>
        <v>89.285714285714278</v>
      </c>
      <c r="T159" s="59">
        <f t="shared" si="154"/>
        <v>16.071428571428569</v>
      </c>
      <c r="U159" s="59">
        <f t="shared" si="155"/>
        <v>16.071428571428569</v>
      </c>
      <c r="V159" s="59">
        <f t="shared" si="156"/>
        <v>16.785714285714285</v>
      </c>
      <c r="W159" s="59">
        <f t="shared" si="157"/>
        <v>12.499999999999998</v>
      </c>
      <c r="X159" s="59">
        <f t="shared" si="158"/>
        <v>16.785714285714285</v>
      </c>
      <c r="Y159" s="59">
        <f t="shared" si="159"/>
        <v>22.142857142857142</v>
      </c>
      <c r="Z159" s="59">
        <f t="shared" si="160"/>
        <v>24.999999999999996</v>
      </c>
      <c r="AA159" s="59">
        <f t="shared" si="161"/>
        <v>64.285714285714278</v>
      </c>
      <c r="AB159" s="59">
        <f t="shared" si="162"/>
        <v>89.285714285714278</v>
      </c>
      <c r="AC159" s="59">
        <f t="shared" si="163"/>
        <v>92.857142857142847</v>
      </c>
      <c r="AD159" s="59">
        <f t="shared" si="164"/>
        <v>142.85714285714283</v>
      </c>
      <c r="AE159" s="60">
        <f t="shared" si="165"/>
        <v>249.99999999999997</v>
      </c>
      <c r="AF159" s="60">
        <f t="shared" si="166"/>
        <v>257.14285714285711</v>
      </c>
      <c r="AG159" s="60">
        <f t="shared" si="167"/>
        <v>321.42857142857139</v>
      </c>
      <c r="AH159" s="60">
        <f t="shared" si="168"/>
        <v>357.14285714285711</v>
      </c>
      <c r="AI159" s="61">
        <f t="shared" si="169"/>
        <v>392.85714285714283</v>
      </c>
    </row>
    <row r="160" spans="1:35" x14ac:dyDescent="0.25">
      <c r="A160" s="144"/>
      <c r="B160" s="147"/>
      <c r="C160" s="150"/>
      <c r="D160" s="3">
        <v>32</v>
      </c>
      <c r="E160" s="3">
        <v>0.16</v>
      </c>
      <c r="F160" s="13" t="s">
        <v>90</v>
      </c>
      <c r="G160" s="58">
        <v>19</v>
      </c>
      <c r="H160" s="55">
        <f t="shared" si="142"/>
        <v>37.5</v>
      </c>
      <c r="I160" s="55">
        <f t="shared" si="143"/>
        <v>56.25</v>
      </c>
      <c r="J160" s="55">
        <f t="shared" si="144"/>
        <v>75</v>
      </c>
      <c r="K160" s="55">
        <f t="shared" si="145"/>
        <v>125</v>
      </c>
      <c r="L160" s="55">
        <f t="shared" si="146"/>
        <v>156.25</v>
      </c>
      <c r="M160" s="55">
        <f t="shared" si="147"/>
        <v>187.5</v>
      </c>
      <c r="N160" s="63">
        <f t="shared" si="148"/>
        <v>12.5</v>
      </c>
      <c r="O160" s="55">
        <f t="shared" si="149"/>
        <v>14.0625</v>
      </c>
      <c r="P160" s="59">
        <f t="shared" si="150"/>
        <v>19.6875</v>
      </c>
      <c r="Q160" s="59">
        <f t="shared" si="151"/>
        <v>21.875</v>
      </c>
      <c r="R160" s="59">
        <f t="shared" si="152"/>
        <v>56.25</v>
      </c>
      <c r="S160" s="59">
        <f t="shared" si="153"/>
        <v>78.125</v>
      </c>
      <c r="T160" s="59">
        <f t="shared" si="154"/>
        <v>14.0625</v>
      </c>
      <c r="U160" s="59">
        <f t="shared" si="155"/>
        <v>14.0625</v>
      </c>
      <c r="V160" s="59">
        <f t="shared" si="156"/>
        <v>14.6875</v>
      </c>
      <c r="W160" s="59">
        <f t="shared" si="157"/>
        <v>10.9375</v>
      </c>
      <c r="X160" s="59">
        <f t="shared" si="158"/>
        <v>14.6875</v>
      </c>
      <c r="Y160" s="59">
        <f t="shared" si="159"/>
        <v>19.375</v>
      </c>
      <c r="Z160" s="59">
        <f t="shared" si="160"/>
        <v>21.875</v>
      </c>
      <c r="AA160" s="59">
        <f t="shared" si="161"/>
        <v>56.25</v>
      </c>
      <c r="AB160" s="59">
        <f t="shared" si="162"/>
        <v>78.125</v>
      </c>
      <c r="AC160" s="59">
        <f t="shared" si="163"/>
        <v>81.25</v>
      </c>
      <c r="AD160" s="59">
        <f t="shared" si="164"/>
        <v>125</v>
      </c>
      <c r="AE160" s="60">
        <f t="shared" si="165"/>
        <v>218.75</v>
      </c>
      <c r="AF160" s="60">
        <f t="shared" si="166"/>
        <v>225</v>
      </c>
      <c r="AG160" s="60">
        <f t="shared" si="167"/>
        <v>281.25</v>
      </c>
      <c r="AH160" s="60">
        <f t="shared" si="168"/>
        <v>312.5</v>
      </c>
      <c r="AI160" s="61">
        <f t="shared" si="169"/>
        <v>343.75</v>
      </c>
    </row>
    <row r="161" spans="1:35" x14ac:dyDescent="0.25">
      <c r="A161" s="144"/>
      <c r="B161" s="147"/>
      <c r="C161" s="150"/>
      <c r="D161" s="3" t="s">
        <v>36</v>
      </c>
      <c r="E161" s="3">
        <v>0.31</v>
      </c>
      <c r="F161" s="13" t="s">
        <v>90</v>
      </c>
      <c r="G161" s="58">
        <v>10</v>
      </c>
      <c r="H161" s="55">
        <f t="shared" si="142"/>
        <v>19.35483870967742</v>
      </c>
      <c r="I161" s="55">
        <f t="shared" si="143"/>
        <v>29.032258064516128</v>
      </c>
      <c r="J161" s="55">
        <f t="shared" si="144"/>
        <v>38.70967741935484</v>
      </c>
      <c r="K161" s="55">
        <f t="shared" si="145"/>
        <v>64.516129032258064</v>
      </c>
      <c r="L161" s="55">
        <f t="shared" si="146"/>
        <v>80.645161290322577</v>
      </c>
      <c r="M161" s="55">
        <f t="shared" si="147"/>
        <v>96.774193548387103</v>
      </c>
      <c r="N161" s="63">
        <f t="shared" si="148"/>
        <v>6.4516129032258069</v>
      </c>
      <c r="O161" s="55">
        <f t="shared" si="149"/>
        <v>7.258064516129032</v>
      </c>
      <c r="P161" s="59">
        <f t="shared" si="150"/>
        <v>10.161290322580644</v>
      </c>
      <c r="Q161" s="59">
        <f t="shared" si="151"/>
        <v>11.290322580645162</v>
      </c>
      <c r="R161" s="59">
        <f t="shared" si="152"/>
        <v>29.032258064516128</v>
      </c>
      <c r="S161" s="59">
        <f t="shared" si="153"/>
        <v>40.322580645161288</v>
      </c>
      <c r="T161" s="59">
        <f t="shared" si="154"/>
        <v>7.258064516129032</v>
      </c>
      <c r="U161" s="59">
        <f t="shared" si="155"/>
        <v>7.258064516129032</v>
      </c>
      <c r="V161" s="59">
        <f t="shared" si="156"/>
        <v>7.580645161290323</v>
      </c>
      <c r="W161" s="59">
        <f t="shared" si="157"/>
        <v>5.645161290322581</v>
      </c>
      <c r="X161" s="59">
        <f t="shared" si="158"/>
        <v>7.580645161290323</v>
      </c>
      <c r="Y161" s="59">
        <f t="shared" si="159"/>
        <v>10</v>
      </c>
      <c r="Z161" s="59">
        <f t="shared" si="160"/>
        <v>11.290322580645162</v>
      </c>
      <c r="AA161" s="59">
        <f t="shared" si="161"/>
        <v>29.032258064516128</v>
      </c>
      <c r="AB161" s="59">
        <f t="shared" si="162"/>
        <v>40.322580645161288</v>
      </c>
      <c r="AC161" s="59">
        <f>13/E161</f>
        <v>41.935483870967744</v>
      </c>
      <c r="AD161" s="59">
        <f t="shared" si="164"/>
        <v>64.516129032258064</v>
      </c>
      <c r="AE161" s="60">
        <f t="shared" si="165"/>
        <v>112.90322580645162</v>
      </c>
      <c r="AF161" s="60">
        <f t="shared" si="166"/>
        <v>116.12903225806451</v>
      </c>
      <c r="AG161" s="60">
        <f t="shared" si="167"/>
        <v>145.16129032258064</v>
      </c>
      <c r="AH161" s="60">
        <f t="shared" si="168"/>
        <v>161.29032258064515</v>
      </c>
      <c r="AI161" s="61">
        <f t="shared" si="169"/>
        <v>177.41935483870967</v>
      </c>
    </row>
    <row r="162" spans="1:35" x14ac:dyDescent="0.25">
      <c r="A162" s="144"/>
      <c r="B162" s="147"/>
      <c r="C162" s="150"/>
      <c r="D162" s="3">
        <v>36</v>
      </c>
      <c r="E162" s="3">
        <v>0.16</v>
      </c>
      <c r="F162" s="13" t="s">
        <v>90</v>
      </c>
      <c r="G162" s="58">
        <v>19</v>
      </c>
      <c r="H162" s="55">
        <f t="shared" si="142"/>
        <v>37.5</v>
      </c>
      <c r="I162" s="55">
        <f t="shared" si="143"/>
        <v>56.25</v>
      </c>
      <c r="J162" s="55">
        <f t="shared" si="144"/>
        <v>75</v>
      </c>
      <c r="K162" s="55">
        <f t="shared" si="145"/>
        <v>125</v>
      </c>
      <c r="L162" s="55">
        <f t="shared" si="146"/>
        <v>156.25</v>
      </c>
      <c r="M162" s="55">
        <f t="shared" si="147"/>
        <v>187.5</v>
      </c>
      <c r="N162" s="63">
        <f>2/E162</f>
        <v>12.5</v>
      </c>
      <c r="O162" s="55">
        <f t="shared" si="149"/>
        <v>14.0625</v>
      </c>
      <c r="P162" s="59">
        <f t="shared" si="150"/>
        <v>19.6875</v>
      </c>
      <c r="Q162" s="59">
        <f t="shared" si="151"/>
        <v>21.875</v>
      </c>
      <c r="R162" s="59">
        <f t="shared" si="152"/>
        <v>56.25</v>
      </c>
      <c r="S162" s="59">
        <f t="shared" si="153"/>
        <v>78.125</v>
      </c>
      <c r="T162" s="59">
        <f t="shared" si="154"/>
        <v>14.0625</v>
      </c>
      <c r="U162" s="59">
        <f t="shared" si="155"/>
        <v>14.0625</v>
      </c>
      <c r="V162" s="59">
        <f t="shared" si="156"/>
        <v>14.6875</v>
      </c>
      <c r="W162" s="59">
        <f t="shared" si="157"/>
        <v>10.9375</v>
      </c>
      <c r="X162" s="59">
        <f t="shared" si="158"/>
        <v>14.6875</v>
      </c>
      <c r="Y162" s="59">
        <f t="shared" si="159"/>
        <v>19.375</v>
      </c>
      <c r="Z162" s="59">
        <f t="shared" si="160"/>
        <v>21.875</v>
      </c>
      <c r="AA162" s="59">
        <f t="shared" si="161"/>
        <v>56.25</v>
      </c>
      <c r="AB162" s="59">
        <f t="shared" si="162"/>
        <v>78.125</v>
      </c>
      <c r="AC162" s="59">
        <f t="shared" si="163"/>
        <v>81.25</v>
      </c>
      <c r="AD162" s="59">
        <f t="shared" si="164"/>
        <v>125</v>
      </c>
      <c r="AE162" s="60">
        <f t="shared" si="165"/>
        <v>218.75</v>
      </c>
      <c r="AF162" s="60">
        <f t="shared" si="166"/>
        <v>225</v>
      </c>
      <c r="AG162" s="60">
        <f t="shared" si="167"/>
        <v>281.25</v>
      </c>
      <c r="AH162" s="60">
        <f t="shared" si="168"/>
        <v>312.5</v>
      </c>
      <c r="AI162" s="61">
        <f t="shared" si="169"/>
        <v>343.75</v>
      </c>
    </row>
    <row r="163" spans="1:35" x14ac:dyDescent="0.25">
      <c r="A163" s="144"/>
      <c r="B163" s="147"/>
      <c r="C163" s="150"/>
      <c r="D163" s="3" t="s">
        <v>22</v>
      </c>
      <c r="E163" s="3">
        <v>0.31</v>
      </c>
      <c r="F163" s="13" t="s">
        <v>90</v>
      </c>
      <c r="G163" s="58">
        <v>10</v>
      </c>
      <c r="H163" s="55">
        <f t="shared" si="142"/>
        <v>19.35483870967742</v>
      </c>
      <c r="I163" s="55">
        <f t="shared" si="143"/>
        <v>29.032258064516128</v>
      </c>
      <c r="J163" s="55">
        <f t="shared" si="144"/>
        <v>38.70967741935484</v>
      </c>
      <c r="K163" s="55">
        <f t="shared" si="145"/>
        <v>64.516129032258064</v>
      </c>
      <c r="L163" s="55">
        <f t="shared" si="146"/>
        <v>80.645161290322577</v>
      </c>
      <c r="M163" s="55">
        <f t="shared" si="147"/>
        <v>96.774193548387103</v>
      </c>
      <c r="N163" s="63">
        <f t="shared" si="148"/>
        <v>6.4516129032258069</v>
      </c>
      <c r="O163" s="55">
        <f t="shared" si="149"/>
        <v>7.258064516129032</v>
      </c>
      <c r="P163" s="59">
        <f t="shared" si="150"/>
        <v>10.161290322580644</v>
      </c>
      <c r="Q163" s="59">
        <f t="shared" si="151"/>
        <v>11.290322580645162</v>
      </c>
      <c r="R163" s="59">
        <f t="shared" si="152"/>
        <v>29.032258064516128</v>
      </c>
      <c r="S163" s="59">
        <f t="shared" si="153"/>
        <v>40.322580645161288</v>
      </c>
      <c r="T163" s="59">
        <f t="shared" si="154"/>
        <v>7.258064516129032</v>
      </c>
      <c r="U163" s="59">
        <f t="shared" si="155"/>
        <v>7.258064516129032</v>
      </c>
      <c r="V163" s="59">
        <f t="shared" si="156"/>
        <v>7.580645161290323</v>
      </c>
      <c r="W163" s="59">
        <f t="shared" si="157"/>
        <v>5.645161290322581</v>
      </c>
      <c r="X163" s="59">
        <f t="shared" si="158"/>
        <v>7.580645161290323</v>
      </c>
      <c r="Y163" s="59">
        <f t="shared" si="159"/>
        <v>10</v>
      </c>
      <c r="Z163" s="59">
        <f t="shared" si="160"/>
        <v>11.290322580645162</v>
      </c>
      <c r="AA163" s="59">
        <f t="shared" si="161"/>
        <v>29.032258064516128</v>
      </c>
      <c r="AB163" s="59">
        <f t="shared" si="162"/>
        <v>40.322580645161288</v>
      </c>
      <c r="AC163" s="59">
        <f t="shared" si="163"/>
        <v>41.935483870967744</v>
      </c>
      <c r="AD163" s="59">
        <f t="shared" si="164"/>
        <v>64.516129032258064</v>
      </c>
      <c r="AE163" s="60">
        <f t="shared" si="165"/>
        <v>112.90322580645162</v>
      </c>
      <c r="AF163" s="60">
        <f t="shared" si="166"/>
        <v>116.12903225806451</v>
      </c>
      <c r="AG163" s="60">
        <f t="shared" si="167"/>
        <v>145.16129032258064</v>
      </c>
      <c r="AH163" s="60">
        <f t="shared" si="168"/>
        <v>161.29032258064515</v>
      </c>
      <c r="AI163" s="61">
        <f t="shared" si="169"/>
        <v>177.41935483870967</v>
      </c>
    </row>
    <row r="164" spans="1:35" x14ac:dyDescent="0.25">
      <c r="A164" s="144"/>
      <c r="B164" s="147"/>
      <c r="C164" s="150"/>
      <c r="D164" s="3">
        <v>38</v>
      </c>
      <c r="E164" s="3">
        <v>0.17</v>
      </c>
      <c r="F164" s="13" t="s">
        <v>90</v>
      </c>
      <c r="G164" s="58">
        <v>18</v>
      </c>
      <c r="H164" s="55">
        <f t="shared" si="142"/>
        <v>35.294117647058819</v>
      </c>
      <c r="I164" s="55">
        <f t="shared" si="143"/>
        <v>52.941176470588232</v>
      </c>
      <c r="J164" s="55">
        <f t="shared" si="144"/>
        <v>70.588235294117638</v>
      </c>
      <c r="K164" s="55">
        <f t="shared" si="145"/>
        <v>117.64705882352941</v>
      </c>
      <c r="L164" s="55">
        <f t="shared" si="146"/>
        <v>147.05882352941177</v>
      </c>
      <c r="M164" s="55">
        <f t="shared" si="147"/>
        <v>176.47058823529412</v>
      </c>
      <c r="N164" s="63">
        <f t="shared" si="148"/>
        <v>11.76470588235294</v>
      </c>
      <c r="O164" s="55">
        <f t="shared" si="149"/>
        <v>13.235294117647058</v>
      </c>
      <c r="P164" s="59">
        <f t="shared" si="150"/>
        <v>18.52941176470588</v>
      </c>
      <c r="Q164" s="59">
        <f>3.5/E164</f>
        <v>20.588235294117645</v>
      </c>
      <c r="R164" s="59">
        <f>9/E164</f>
        <v>52.941176470588232</v>
      </c>
      <c r="S164" s="59">
        <f>12.5/E164</f>
        <v>73.529411764705884</v>
      </c>
      <c r="T164" s="59">
        <f t="shared" si="154"/>
        <v>13.235294117647058</v>
      </c>
      <c r="U164" s="59">
        <f t="shared" si="155"/>
        <v>13.235294117647058</v>
      </c>
      <c r="V164" s="59">
        <f t="shared" si="156"/>
        <v>13.823529411764705</v>
      </c>
      <c r="W164" s="59">
        <f t="shared" si="157"/>
        <v>10.294117647058822</v>
      </c>
      <c r="X164" s="59">
        <f t="shared" si="158"/>
        <v>13.823529411764705</v>
      </c>
      <c r="Y164" s="59">
        <f t="shared" si="159"/>
        <v>18.235294117647058</v>
      </c>
      <c r="Z164" s="59">
        <f t="shared" si="160"/>
        <v>20.588235294117645</v>
      </c>
      <c r="AA164" s="59">
        <f t="shared" si="161"/>
        <v>52.941176470588232</v>
      </c>
      <c r="AB164" s="59">
        <f t="shared" si="162"/>
        <v>73.529411764705884</v>
      </c>
      <c r="AC164" s="59">
        <f t="shared" si="163"/>
        <v>76.470588235294116</v>
      </c>
      <c r="AD164" s="59">
        <f t="shared" si="164"/>
        <v>117.64705882352941</v>
      </c>
      <c r="AE164" s="60">
        <f t="shared" si="165"/>
        <v>205.88235294117646</v>
      </c>
      <c r="AF164" s="60">
        <f t="shared" si="166"/>
        <v>211.76470588235293</v>
      </c>
      <c r="AG164" s="60">
        <f t="shared" si="167"/>
        <v>264.70588235294116</v>
      </c>
      <c r="AH164" s="60">
        <f t="shared" si="168"/>
        <v>294.11764705882354</v>
      </c>
      <c r="AI164" s="61">
        <f t="shared" si="169"/>
        <v>323.52941176470586</v>
      </c>
    </row>
    <row r="165" spans="1:35" x14ac:dyDescent="0.25">
      <c r="A165" s="144"/>
      <c r="B165" s="147"/>
      <c r="C165" s="150"/>
      <c r="D165" s="3" t="s">
        <v>37</v>
      </c>
      <c r="E165" s="3">
        <v>0.35</v>
      </c>
      <c r="F165" s="13" t="s">
        <v>90</v>
      </c>
      <c r="G165" s="58">
        <v>9</v>
      </c>
      <c r="H165" s="55">
        <f>6/E165</f>
        <v>17.142857142857142</v>
      </c>
      <c r="I165" s="55">
        <f>9/E165</f>
        <v>25.714285714285715</v>
      </c>
      <c r="J165" s="55">
        <f>12/E165</f>
        <v>34.285714285714285</v>
      </c>
      <c r="K165" s="55">
        <f t="shared" si="145"/>
        <v>57.142857142857146</v>
      </c>
      <c r="L165" s="55">
        <f t="shared" si="146"/>
        <v>71.428571428571431</v>
      </c>
      <c r="M165" s="55">
        <f>30/E165</f>
        <v>85.714285714285722</v>
      </c>
      <c r="N165" s="63">
        <f t="shared" si="148"/>
        <v>5.7142857142857144</v>
      </c>
      <c r="O165" s="55">
        <f t="shared" si="149"/>
        <v>6.4285714285714288</v>
      </c>
      <c r="P165" s="59">
        <f t="shared" si="150"/>
        <v>9</v>
      </c>
      <c r="Q165" s="59">
        <f t="shared" ref="Q165:Q182" si="170">3.5/E165</f>
        <v>10</v>
      </c>
      <c r="R165" s="59">
        <f t="shared" ref="R165:R182" si="171">9/E165</f>
        <v>25.714285714285715</v>
      </c>
      <c r="S165" s="59">
        <f t="shared" ref="S165:S182" si="172">12.5/E165</f>
        <v>35.714285714285715</v>
      </c>
      <c r="T165" s="59">
        <f t="shared" si="154"/>
        <v>6.4285714285714288</v>
      </c>
      <c r="U165" s="59">
        <f t="shared" si="155"/>
        <v>6.4285714285714288</v>
      </c>
      <c r="V165" s="59">
        <f t="shared" si="156"/>
        <v>6.7142857142857153</v>
      </c>
      <c r="W165" s="59">
        <f t="shared" si="157"/>
        <v>5</v>
      </c>
      <c r="X165" s="59">
        <f t="shared" si="158"/>
        <v>6.7142857142857153</v>
      </c>
      <c r="Y165" s="59">
        <f t="shared" si="159"/>
        <v>8.8571428571428577</v>
      </c>
      <c r="Z165" s="59">
        <f t="shared" si="160"/>
        <v>10</v>
      </c>
      <c r="AA165" s="59">
        <f t="shared" si="161"/>
        <v>25.714285714285715</v>
      </c>
      <c r="AB165" s="59">
        <f t="shared" si="162"/>
        <v>35.714285714285715</v>
      </c>
      <c r="AC165" s="59">
        <f t="shared" si="163"/>
        <v>37.142857142857146</v>
      </c>
      <c r="AD165" s="59">
        <f t="shared" si="164"/>
        <v>57.142857142857146</v>
      </c>
      <c r="AE165" s="60">
        <f t="shared" si="165"/>
        <v>100</v>
      </c>
      <c r="AF165" s="60">
        <f t="shared" si="166"/>
        <v>102.85714285714286</v>
      </c>
      <c r="AG165" s="60">
        <f t="shared" si="167"/>
        <v>128.57142857142858</v>
      </c>
      <c r="AH165" s="60">
        <f t="shared" si="168"/>
        <v>142.85714285714286</v>
      </c>
      <c r="AI165" s="61">
        <f t="shared" si="169"/>
        <v>157.14285714285714</v>
      </c>
    </row>
    <row r="166" spans="1:35" x14ac:dyDescent="0.25">
      <c r="A166" s="144"/>
      <c r="B166" s="147"/>
      <c r="C166" s="150"/>
      <c r="D166" s="3">
        <v>40</v>
      </c>
      <c r="E166" s="3">
        <v>0.2</v>
      </c>
      <c r="F166" s="13" t="s">
        <v>90</v>
      </c>
      <c r="G166" s="58">
        <v>15</v>
      </c>
      <c r="H166" s="55">
        <f t="shared" ref="H166:H182" si="173">6/E166</f>
        <v>30</v>
      </c>
      <c r="I166" s="55">
        <f t="shared" ref="I166:I182" si="174">9/E166</f>
        <v>45</v>
      </c>
      <c r="J166" s="55">
        <f t="shared" ref="J166:J182" si="175">12/E166</f>
        <v>60</v>
      </c>
      <c r="K166" s="55">
        <f t="shared" si="145"/>
        <v>100</v>
      </c>
      <c r="L166" s="55">
        <f t="shared" si="146"/>
        <v>125</v>
      </c>
      <c r="M166" s="55">
        <f t="shared" si="147"/>
        <v>150</v>
      </c>
      <c r="N166" s="63">
        <f t="shared" si="148"/>
        <v>10</v>
      </c>
      <c r="O166" s="55">
        <f t="shared" si="149"/>
        <v>11.25</v>
      </c>
      <c r="P166" s="59">
        <f t="shared" si="150"/>
        <v>15.749999999999998</v>
      </c>
      <c r="Q166" s="59">
        <f t="shared" si="170"/>
        <v>17.5</v>
      </c>
      <c r="R166" s="59">
        <f t="shared" si="171"/>
        <v>45</v>
      </c>
      <c r="S166" s="59">
        <f t="shared" si="172"/>
        <v>62.5</v>
      </c>
      <c r="T166" s="59">
        <f t="shared" si="154"/>
        <v>11.25</v>
      </c>
      <c r="U166" s="59">
        <f t="shared" si="155"/>
        <v>11.25</v>
      </c>
      <c r="V166" s="59">
        <f>2.35/E166</f>
        <v>11.75</v>
      </c>
      <c r="W166" s="59">
        <f t="shared" si="157"/>
        <v>8.75</v>
      </c>
      <c r="X166" s="59">
        <f t="shared" si="158"/>
        <v>11.75</v>
      </c>
      <c r="Y166" s="59">
        <f t="shared" si="159"/>
        <v>15.5</v>
      </c>
      <c r="Z166" s="59">
        <f t="shared" si="160"/>
        <v>17.5</v>
      </c>
      <c r="AA166" s="59">
        <f t="shared" si="161"/>
        <v>45</v>
      </c>
      <c r="AB166" s="59">
        <f t="shared" si="162"/>
        <v>62.5</v>
      </c>
      <c r="AC166" s="59">
        <f t="shared" si="163"/>
        <v>65</v>
      </c>
      <c r="AD166" s="59">
        <f t="shared" si="164"/>
        <v>100</v>
      </c>
      <c r="AE166" s="60">
        <f t="shared" si="165"/>
        <v>175</v>
      </c>
      <c r="AF166" s="60">
        <f t="shared" si="166"/>
        <v>180</v>
      </c>
      <c r="AG166" s="60">
        <f t="shared" si="167"/>
        <v>225</v>
      </c>
      <c r="AH166" s="60">
        <f t="shared" si="168"/>
        <v>250</v>
      </c>
      <c r="AI166" s="61">
        <f t="shared" si="169"/>
        <v>275</v>
      </c>
    </row>
    <row r="167" spans="1:35" x14ac:dyDescent="0.25">
      <c r="A167" s="144"/>
      <c r="B167" s="147"/>
      <c r="C167" s="150"/>
      <c r="D167" s="3" t="s">
        <v>23</v>
      </c>
      <c r="E167" s="3">
        <v>0.39</v>
      </c>
      <c r="F167" s="13" t="s">
        <v>90</v>
      </c>
      <c r="G167" s="58">
        <v>8</v>
      </c>
      <c r="H167" s="55">
        <f t="shared" si="173"/>
        <v>15.384615384615383</v>
      </c>
      <c r="I167" s="55">
        <f t="shared" si="174"/>
        <v>23.076923076923077</v>
      </c>
      <c r="J167" s="55">
        <f t="shared" si="175"/>
        <v>30.769230769230766</v>
      </c>
      <c r="K167" s="55">
        <f t="shared" si="145"/>
        <v>51.282051282051277</v>
      </c>
      <c r="L167" s="55">
        <f t="shared" si="146"/>
        <v>64.102564102564102</v>
      </c>
      <c r="M167" s="55">
        <f t="shared" si="147"/>
        <v>76.92307692307692</v>
      </c>
      <c r="N167" s="63">
        <f t="shared" si="148"/>
        <v>5.1282051282051277</v>
      </c>
      <c r="O167" s="55">
        <f t="shared" si="149"/>
        <v>5.7692307692307692</v>
      </c>
      <c r="P167" s="59">
        <f t="shared" si="150"/>
        <v>8.0769230769230766</v>
      </c>
      <c r="Q167" s="59">
        <f t="shared" si="170"/>
        <v>8.9743589743589745</v>
      </c>
      <c r="R167" s="59">
        <f t="shared" si="171"/>
        <v>23.076923076923077</v>
      </c>
      <c r="S167" s="59">
        <f t="shared" si="172"/>
        <v>32.051282051282051</v>
      </c>
      <c r="T167" s="59">
        <f t="shared" si="154"/>
        <v>5.7692307692307692</v>
      </c>
      <c r="U167" s="59">
        <f t="shared" si="155"/>
        <v>5.7692307692307692</v>
      </c>
      <c r="V167" s="59">
        <f t="shared" si="156"/>
        <v>6.0256410256410255</v>
      </c>
      <c r="W167" s="59">
        <f t="shared" si="157"/>
        <v>4.4871794871794872</v>
      </c>
      <c r="X167" s="59">
        <f t="shared" si="158"/>
        <v>6.0256410256410255</v>
      </c>
      <c r="Y167" s="59">
        <f t="shared" si="159"/>
        <v>7.9487179487179489</v>
      </c>
      <c r="Z167" s="59">
        <f t="shared" si="160"/>
        <v>8.9743589743589745</v>
      </c>
      <c r="AA167" s="59">
        <f t="shared" si="161"/>
        <v>23.076923076923077</v>
      </c>
      <c r="AB167" s="59">
        <f t="shared" si="162"/>
        <v>32.051282051282051</v>
      </c>
      <c r="AC167" s="59">
        <f t="shared" si="163"/>
        <v>33.333333333333336</v>
      </c>
      <c r="AD167" s="59">
        <f t="shared" si="164"/>
        <v>51.282051282051277</v>
      </c>
      <c r="AE167" s="60">
        <f t="shared" si="165"/>
        <v>89.743589743589737</v>
      </c>
      <c r="AF167" s="60">
        <f t="shared" si="166"/>
        <v>92.307692307692307</v>
      </c>
      <c r="AG167" s="60">
        <f t="shared" si="167"/>
        <v>115.38461538461539</v>
      </c>
      <c r="AH167" s="60">
        <f t="shared" si="168"/>
        <v>128.2051282051282</v>
      </c>
      <c r="AI167" s="61">
        <f t="shared" si="169"/>
        <v>141.02564102564102</v>
      </c>
    </row>
    <row r="168" spans="1:35" x14ac:dyDescent="0.25">
      <c r="A168" s="144"/>
      <c r="B168" s="147"/>
      <c r="C168" s="150"/>
      <c r="D168" s="3">
        <v>42</v>
      </c>
      <c r="E168" s="3">
        <v>0.2</v>
      </c>
      <c r="F168" s="13" t="s">
        <v>90</v>
      </c>
      <c r="G168" s="58">
        <v>15</v>
      </c>
      <c r="H168" s="55">
        <f t="shared" si="173"/>
        <v>30</v>
      </c>
      <c r="I168" s="55">
        <f t="shared" si="174"/>
        <v>45</v>
      </c>
      <c r="J168" s="55">
        <f t="shared" si="175"/>
        <v>60</v>
      </c>
      <c r="K168" s="55">
        <f t="shared" si="145"/>
        <v>100</v>
      </c>
      <c r="L168" s="55">
        <f t="shared" si="146"/>
        <v>125</v>
      </c>
      <c r="M168" s="55">
        <f t="shared" si="147"/>
        <v>150</v>
      </c>
      <c r="N168" s="63">
        <f t="shared" si="148"/>
        <v>10</v>
      </c>
      <c r="O168" s="55">
        <f t="shared" si="149"/>
        <v>11.25</v>
      </c>
      <c r="P168" s="59">
        <f t="shared" si="150"/>
        <v>15.749999999999998</v>
      </c>
      <c r="Q168" s="59">
        <f t="shared" si="170"/>
        <v>17.5</v>
      </c>
      <c r="R168" s="59">
        <f t="shared" si="171"/>
        <v>45</v>
      </c>
      <c r="S168" s="59">
        <f t="shared" si="172"/>
        <v>62.5</v>
      </c>
      <c r="T168" s="59">
        <f t="shared" si="154"/>
        <v>11.25</v>
      </c>
      <c r="U168" s="59">
        <f t="shared" si="155"/>
        <v>11.25</v>
      </c>
      <c r="V168" s="59">
        <f t="shared" si="156"/>
        <v>11.75</v>
      </c>
      <c r="W168" s="59">
        <f t="shared" si="157"/>
        <v>8.75</v>
      </c>
      <c r="X168" s="59">
        <f t="shared" si="158"/>
        <v>11.75</v>
      </c>
      <c r="Y168" s="59">
        <f t="shared" si="159"/>
        <v>15.5</v>
      </c>
      <c r="Z168" s="59">
        <f t="shared" si="160"/>
        <v>17.5</v>
      </c>
      <c r="AA168" s="59">
        <f t="shared" si="161"/>
        <v>45</v>
      </c>
      <c r="AB168" s="59">
        <f t="shared" si="162"/>
        <v>62.5</v>
      </c>
      <c r="AC168" s="59">
        <f t="shared" si="163"/>
        <v>65</v>
      </c>
      <c r="AD168" s="59">
        <f t="shared" si="164"/>
        <v>100</v>
      </c>
      <c r="AE168" s="60">
        <f t="shared" si="165"/>
        <v>175</v>
      </c>
      <c r="AF168" s="60">
        <f t="shared" si="166"/>
        <v>180</v>
      </c>
      <c r="AG168" s="60">
        <f t="shared" si="167"/>
        <v>225</v>
      </c>
      <c r="AH168" s="60">
        <f t="shared" si="168"/>
        <v>250</v>
      </c>
      <c r="AI168" s="61">
        <f t="shared" si="169"/>
        <v>275</v>
      </c>
    </row>
    <row r="169" spans="1:35" x14ac:dyDescent="0.25">
      <c r="A169" s="144"/>
      <c r="B169" s="147"/>
      <c r="C169" s="150"/>
      <c r="D169" s="3" t="s">
        <v>40</v>
      </c>
      <c r="E169" s="3">
        <v>0.41</v>
      </c>
      <c r="F169" s="13" t="s">
        <v>90</v>
      </c>
      <c r="G169" s="58">
        <v>7</v>
      </c>
      <c r="H169" s="55">
        <f t="shared" si="173"/>
        <v>14.634146341463415</v>
      </c>
      <c r="I169" s="55">
        <f t="shared" si="174"/>
        <v>21.951219512195124</v>
      </c>
      <c r="J169" s="55">
        <f t="shared" si="175"/>
        <v>29.26829268292683</v>
      </c>
      <c r="K169" s="55">
        <f t="shared" si="145"/>
        <v>48.780487804878049</v>
      </c>
      <c r="L169" s="55">
        <f t="shared" si="146"/>
        <v>60.975609756097562</v>
      </c>
      <c r="M169" s="55">
        <f t="shared" si="147"/>
        <v>73.170731707317074</v>
      </c>
      <c r="N169" s="63">
        <f t="shared" si="148"/>
        <v>4.8780487804878048</v>
      </c>
      <c r="O169" s="55">
        <f t="shared" si="149"/>
        <v>5.4878048780487809</v>
      </c>
      <c r="P169" s="59">
        <f t="shared" si="150"/>
        <v>7.6829268292682933</v>
      </c>
      <c r="Q169" s="59">
        <f t="shared" si="170"/>
        <v>8.536585365853659</v>
      </c>
      <c r="R169" s="59">
        <f t="shared" si="171"/>
        <v>21.951219512195124</v>
      </c>
      <c r="S169" s="59">
        <f t="shared" si="172"/>
        <v>30.487804878048781</v>
      </c>
      <c r="T169" s="59">
        <f t="shared" si="154"/>
        <v>5.4878048780487809</v>
      </c>
      <c r="U169" s="59">
        <f t="shared" si="155"/>
        <v>5.4878048780487809</v>
      </c>
      <c r="V169" s="59">
        <f t="shared" si="156"/>
        <v>5.7317073170731714</v>
      </c>
      <c r="W169" s="59">
        <f t="shared" si="157"/>
        <v>4.2682926829268295</v>
      </c>
      <c r="X169" s="59">
        <f t="shared" si="158"/>
        <v>5.7317073170731714</v>
      </c>
      <c r="Y169" s="59">
        <f t="shared" si="159"/>
        <v>7.5609756097560981</v>
      </c>
      <c r="Z169" s="59">
        <f t="shared" si="160"/>
        <v>8.536585365853659</v>
      </c>
      <c r="AA169" s="59">
        <f t="shared" si="161"/>
        <v>21.951219512195124</v>
      </c>
      <c r="AB169" s="59">
        <f t="shared" si="162"/>
        <v>30.487804878048781</v>
      </c>
      <c r="AC169" s="59">
        <f t="shared" si="163"/>
        <v>31.707317073170735</v>
      </c>
      <c r="AD169" s="59">
        <f t="shared" si="164"/>
        <v>48.780487804878049</v>
      </c>
      <c r="AE169" s="60">
        <f t="shared" si="165"/>
        <v>85.365853658536594</v>
      </c>
      <c r="AF169" s="60">
        <f t="shared" si="166"/>
        <v>87.804878048780495</v>
      </c>
      <c r="AG169" s="60">
        <f t="shared" si="167"/>
        <v>109.75609756097562</v>
      </c>
      <c r="AH169" s="60">
        <f t="shared" si="168"/>
        <v>121.95121951219512</v>
      </c>
      <c r="AI169" s="61">
        <f t="shared" si="169"/>
        <v>134.14634146341464</v>
      </c>
    </row>
    <row r="170" spans="1:35" x14ac:dyDescent="0.25">
      <c r="A170" s="144"/>
      <c r="B170" s="147"/>
      <c r="C170" s="150"/>
      <c r="D170" s="3">
        <v>55</v>
      </c>
      <c r="E170" s="3">
        <v>0.27</v>
      </c>
      <c r="F170" s="13" t="s">
        <v>90</v>
      </c>
      <c r="G170" s="58">
        <v>11</v>
      </c>
      <c r="H170" s="55">
        <f t="shared" si="173"/>
        <v>22.222222222222221</v>
      </c>
      <c r="I170" s="55">
        <f t="shared" si="174"/>
        <v>33.333333333333329</v>
      </c>
      <c r="J170" s="55">
        <f t="shared" si="175"/>
        <v>44.444444444444443</v>
      </c>
      <c r="K170" s="55">
        <f t="shared" si="145"/>
        <v>74.074074074074076</v>
      </c>
      <c r="L170" s="55">
        <f t="shared" si="146"/>
        <v>92.592592592592581</v>
      </c>
      <c r="M170" s="55">
        <f t="shared" si="147"/>
        <v>111.1111111111111</v>
      </c>
      <c r="N170" s="63">
        <f t="shared" si="148"/>
        <v>7.4074074074074066</v>
      </c>
      <c r="O170" s="55">
        <f t="shared" si="149"/>
        <v>8.3333333333333321</v>
      </c>
      <c r="P170" s="59">
        <f t="shared" si="150"/>
        <v>11.666666666666666</v>
      </c>
      <c r="Q170" s="59">
        <f t="shared" si="170"/>
        <v>12.962962962962962</v>
      </c>
      <c r="R170" s="59">
        <f t="shared" si="171"/>
        <v>33.333333333333329</v>
      </c>
      <c r="S170" s="59">
        <f t="shared" si="172"/>
        <v>46.296296296296291</v>
      </c>
      <c r="T170" s="59">
        <f t="shared" si="154"/>
        <v>8.3333333333333321</v>
      </c>
      <c r="U170" s="59">
        <f t="shared" si="155"/>
        <v>8.3333333333333321</v>
      </c>
      <c r="V170" s="59">
        <f t="shared" si="156"/>
        <v>8.7037037037037042</v>
      </c>
      <c r="W170" s="59">
        <f t="shared" si="157"/>
        <v>6.481481481481481</v>
      </c>
      <c r="X170" s="59">
        <f t="shared" si="158"/>
        <v>8.7037037037037042</v>
      </c>
      <c r="Y170" s="59">
        <f t="shared" si="159"/>
        <v>11.481481481481481</v>
      </c>
      <c r="Z170" s="59">
        <f t="shared" si="160"/>
        <v>12.962962962962962</v>
      </c>
      <c r="AA170" s="59">
        <f t="shared" si="161"/>
        <v>33.333333333333329</v>
      </c>
      <c r="AB170" s="59">
        <f t="shared" si="162"/>
        <v>46.296296296296291</v>
      </c>
      <c r="AC170" s="59">
        <f t="shared" si="163"/>
        <v>48.148148148148145</v>
      </c>
      <c r="AD170" s="59">
        <f t="shared" si="164"/>
        <v>74.074074074074076</v>
      </c>
      <c r="AE170" s="60">
        <f t="shared" si="165"/>
        <v>129.62962962962962</v>
      </c>
      <c r="AF170" s="60">
        <f t="shared" si="166"/>
        <v>133.33333333333331</v>
      </c>
      <c r="AG170" s="60">
        <f t="shared" si="167"/>
        <v>166.66666666666666</v>
      </c>
      <c r="AH170" s="60">
        <f t="shared" si="168"/>
        <v>185.18518518518516</v>
      </c>
      <c r="AI170" s="61">
        <f t="shared" si="169"/>
        <v>203.7037037037037</v>
      </c>
    </row>
    <row r="171" spans="1:35" x14ac:dyDescent="0.25">
      <c r="A171" s="144"/>
      <c r="B171" s="147"/>
      <c r="C171" s="150"/>
      <c r="D171" s="3" t="s">
        <v>24</v>
      </c>
      <c r="E171" s="3">
        <v>0.52</v>
      </c>
      <c r="F171" s="13" t="s">
        <v>90</v>
      </c>
      <c r="G171" s="58">
        <v>6</v>
      </c>
      <c r="H171" s="55">
        <f t="shared" si="173"/>
        <v>11.538461538461538</v>
      </c>
      <c r="I171" s="55">
        <f t="shared" si="174"/>
        <v>17.307692307692307</v>
      </c>
      <c r="J171" s="55">
        <f t="shared" si="175"/>
        <v>23.076923076923077</v>
      </c>
      <c r="K171" s="55">
        <f t="shared" si="145"/>
        <v>38.46153846153846</v>
      </c>
      <c r="L171" s="55">
        <f t="shared" si="146"/>
        <v>48.076923076923073</v>
      </c>
      <c r="M171" s="55">
        <f t="shared" si="147"/>
        <v>57.692307692307693</v>
      </c>
      <c r="N171" s="63">
        <f t="shared" si="148"/>
        <v>3.8461538461538458</v>
      </c>
      <c r="O171" s="55">
        <f t="shared" si="149"/>
        <v>4.3269230769230766</v>
      </c>
      <c r="P171" s="59">
        <f t="shared" si="150"/>
        <v>6.0576923076923075</v>
      </c>
      <c r="Q171" s="59">
        <f t="shared" si="170"/>
        <v>6.7307692307692308</v>
      </c>
      <c r="R171" s="59">
        <f t="shared" si="171"/>
        <v>17.307692307692307</v>
      </c>
      <c r="S171" s="59">
        <f t="shared" si="172"/>
        <v>24.038461538461537</v>
      </c>
      <c r="T171" s="59">
        <f t="shared" si="154"/>
        <v>4.3269230769230766</v>
      </c>
      <c r="U171" s="59">
        <f t="shared" si="155"/>
        <v>4.3269230769230766</v>
      </c>
      <c r="V171" s="59">
        <f t="shared" si="156"/>
        <v>4.5192307692307692</v>
      </c>
      <c r="W171" s="59">
        <f t="shared" si="157"/>
        <v>3.3653846153846154</v>
      </c>
      <c r="X171" s="59">
        <f t="shared" si="158"/>
        <v>4.5192307692307692</v>
      </c>
      <c r="Y171" s="59">
        <f t="shared" si="159"/>
        <v>5.9615384615384617</v>
      </c>
      <c r="Z171" s="59">
        <f t="shared" si="160"/>
        <v>6.7307692307692308</v>
      </c>
      <c r="AA171" s="59">
        <f t="shared" si="161"/>
        <v>17.307692307692307</v>
      </c>
      <c r="AB171" s="59">
        <f t="shared" si="162"/>
        <v>24.038461538461537</v>
      </c>
      <c r="AC171" s="59">
        <f t="shared" si="163"/>
        <v>25</v>
      </c>
      <c r="AD171" s="59">
        <f t="shared" si="164"/>
        <v>38.46153846153846</v>
      </c>
      <c r="AE171" s="60">
        <f t="shared" si="165"/>
        <v>67.307692307692307</v>
      </c>
      <c r="AF171" s="60">
        <f>36/E171</f>
        <v>69.230769230769226</v>
      </c>
      <c r="AG171" s="60">
        <f t="shared" si="167"/>
        <v>86.538461538461533</v>
      </c>
      <c r="AH171" s="60">
        <f t="shared" si="168"/>
        <v>96.153846153846146</v>
      </c>
      <c r="AI171" s="61">
        <f t="shared" si="169"/>
        <v>105.76923076923076</v>
      </c>
    </row>
    <row r="172" spans="1:35" x14ac:dyDescent="0.25">
      <c r="A172" s="144"/>
      <c r="B172" s="147"/>
      <c r="C172" s="150"/>
      <c r="D172" s="3">
        <v>57</v>
      </c>
      <c r="E172" s="3">
        <v>0.28000000000000003</v>
      </c>
      <c r="F172" s="13" t="s">
        <v>90</v>
      </c>
      <c r="G172" s="58">
        <v>11</v>
      </c>
      <c r="H172" s="55">
        <f t="shared" si="173"/>
        <v>21.428571428571427</v>
      </c>
      <c r="I172" s="55">
        <f t="shared" si="174"/>
        <v>32.142857142857139</v>
      </c>
      <c r="J172" s="55">
        <f t="shared" si="175"/>
        <v>42.857142857142854</v>
      </c>
      <c r="K172" s="55">
        <f t="shared" si="145"/>
        <v>71.428571428571416</v>
      </c>
      <c r="L172" s="55">
        <f t="shared" si="146"/>
        <v>89.285714285714278</v>
      </c>
      <c r="M172" s="55">
        <f t="shared" si="147"/>
        <v>107.14285714285714</v>
      </c>
      <c r="N172" s="63">
        <f t="shared" si="148"/>
        <v>7.1428571428571423</v>
      </c>
      <c r="O172" s="55">
        <f t="shared" si="149"/>
        <v>8.0357142857142847</v>
      </c>
      <c r="P172" s="59">
        <f t="shared" si="150"/>
        <v>11.249999999999998</v>
      </c>
      <c r="Q172" s="59">
        <f t="shared" si="170"/>
        <v>12.499999999999998</v>
      </c>
      <c r="R172" s="59">
        <f t="shared" si="171"/>
        <v>32.142857142857139</v>
      </c>
      <c r="S172" s="59">
        <f t="shared" si="172"/>
        <v>44.642857142857139</v>
      </c>
      <c r="T172" s="59">
        <f t="shared" si="154"/>
        <v>8.0357142857142847</v>
      </c>
      <c r="U172" s="59">
        <f t="shared" si="155"/>
        <v>8.0357142857142847</v>
      </c>
      <c r="V172" s="59">
        <f t="shared" si="156"/>
        <v>8.3928571428571423</v>
      </c>
      <c r="W172" s="59">
        <f t="shared" si="157"/>
        <v>6.2499999999999991</v>
      </c>
      <c r="X172" s="59">
        <f t="shared" si="158"/>
        <v>8.3928571428571423</v>
      </c>
      <c r="Y172" s="59">
        <f t="shared" si="159"/>
        <v>11.071428571428571</v>
      </c>
      <c r="Z172" s="59">
        <f t="shared" si="160"/>
        <v>12.499999999999998</v>
      </c>
      <c r="AA172" s="59">
        <f t="shared" si="161"/>
        <v>32.142857142857139</v>
      </c>
      <c r="AB172" s="59">
        <f t="shared" si="162"/>
        <v>44.642857142857139</v>
      </c>
      <c r="AC172" s="59">
        <f t="shared" si="163"/>
        <v>46.428571428571423</v>
      </c>
      <c r="AD172" s="59">
        <f t="shared" si="164"/>
        <v>71.428571428571416</v>
      </c>
      <c r="AE172" s="60">
        <f t="shared" si="165"/>
        <v>124.99999999999999</v>
      </c>
      <c r="AF172" s="60">
        <f t="shared" si="166"/>
        <v>128.57142857142856</v>
      </c>
      <c r="AG172" s="60">
        <f t="shared" si="167"/>
        <v>160.71428571428569</v>
      </c>
      <c r="AH172" s="60">
        <f t="shared" si="168"/>
        <v>178.57142857142856</v>
      </c>
      <c r="AI172" s="61">
        <f t="shared" si="169"/>
        <v>196.42857142857142</v>
      </c>
    </row>
    <row r="173" spans="1:35" x14ac:dyDescent="0.25">
      <c r="A173" s="144"/>
      <c r="B173" s="147"/>
      <c r="C173" s="150"/>
      <c r="D173" s="3" t="s">
        <v>38</v>
      </c>
      <c r="E173" s="3">
        <v>0.56999999999999995</v>
      </c>
      <c r="F173" s="13" t="s">
        <v>90</v>
      </c>
      <c r="G173" s="58">
        <v>5</v>
      </c>
      <c r="H173" s="55">
        <f t="shared" si="173"/>
        <v>10.526315789473685</v>
      </c>
      <c r="I173" s="55">
        <f t="shared" si="174"/>
        <v>15.789473684210527</v>
      </c>
      <c r="J173" s="55">
        <f t="shared" si="175"/>
        <v>21.05263157894737</v>
      </c>
      <c r="K173" s="55">
        <f t="shared" si="145"/>
        <v>35.087719298245617</v>
      </c>
      <c r="L173" s="55">
        <f t="shared" si="146"/>
        <v>43.859649122807021</v>
      </c>
      <c r="M173" s="55">
        <f t="shared" si="147"/>
        <v>52.631578947368425</v>
      </c>
      <c r="N173" s="63">
        <f t="shared" si="148"/>
        <v>3.5087719298245617</v>
      </c>
      <c r="O173" s="55">
        <f t="shared" si="149"/>
        <v>3.9473684210526319</v>
      </c>
      <c r="P173" s="59">
        <f t="shared" si="150"/>
        <v>5.526315789473685</v>
      </c>
      <c r="Q173" s="59">
        <f t="shared" si="170"/>
        <v>6.1403508771929829</v>
      </c>
      <c r="R173" s="59">
        <f t="shared" si="171"/>
        <v>15.789473684210527</v>
      </c>
      <c r="S173" s="59">
        <f t="shared" si="172"/>
        <v>21.92982456140351</v>
      </c>
      <c r="T173" s="59">
        <f t="shared" si="154"/>
        <v>3.9473684210526319</v>
      </c>
      <c r="U173" s="59">
        <f t="shared" si="155"/>
        <v>3.9473684210526319</v>
      </c>
      <c r="V173" s="59">
        <f t="shared" si="156"/>
        <v>4.1228070175438605</v>
      </c>
      <c r="W173" s="59">
        <f t="shared" si="157"/>
        <v>3.0701754385964914</v>
      </c>
      <c r="X173" s="59">
        <f t="shared" si="158"/>
        <v>4.1228070175438605</v>
      </c>
      <c r="Y173" s="59">
        <f t="shared" si="159"/>
        <v>5.4385964912280711</v>
      </c>
      <c r="Z173" s="59">
        <f t="shared" si="160"/>
        <v>6.1403508771929829</v>
      </c>
      <c r="AA173" s="59">
        <f t="shared" si="161"/>
        <v>15.789473684210527</v>
      </c>
      <c r="AB173" s="59">
        <f t="shared" si="162"/>
        <v>21.92982456140351</v>
      </c>
      <c r="AC173" s="59">
        <f t="shared" si="163"/>
        <v>22.807017543859651</v>
      </c>
      <c r="AD173" s="59">
        <f t="shared" si="164"/>
        <v>35.087719298245617</v>
      </c>
      <c r="AE173" s="60">
        <f t="shared" si="165"/>
        <v>61.403508771929829</v>
      </c>
      <c r="AF173" s="60">
        <f t="shared" si="166"/>
        <v>63.15789473684211</v>
      </c>
      <c r="AG173" s="60">
        <f t="shared" si="167"/>
        <v>78.947368421052644</v>
      </c>
      <c r="AH173" s="60">
        <f t="shared" si="168"/>
        <v>87.719298245614041</v>
      </c>
      <c r="AI173" s="61">
        <f t="shared" si="169"/>
        <v>96.491228070175453</v>
      </c>
    </row>
    <row r="174" spans="1:35" x14ac:dyDescent="0.25">
      <c r="A174" s="144"/>
      <c r="B174" s="147"/>
      <c r="C174" s="150"/>
      <c r="D174" s="3">
        <v>60</v>
      </c>
      <c r="E174" s="3">
        <v>0.31</v>
      </c>
      <c r="F174" s="13" t="s">
        <v>90</v>
      </c>
      <c r="G174" s="58">
        <v>10</v>
      </c>
      <c r="H174" s="55">
        <f t="shared" si="173"/>
        <v>19.35483870967742</v>
      </c>
      <c r="I174" s="55">
        <f t="shared" si="174"/>
        <v>29.032258064516128</v>
      </c>
      <c r="J174" s="55">
        <f t="shared" si="175"/>
        <v>38.70967741935484</v>
      </c>
      <c r="K174" s="55">
        <f t="shared" si="145"/>
        <v>64.516129032258064</v>
      </c>
      <c r="L174" s="55">
        <f t="shared" si="146"/>
        <v>80.645161290322577</v>
      </c>
      <c r="M174" s="55">
        <f t="shared" si="147"/>
        <v>96.774193548387103</v>
      </c>
      <c r="N174" s="63">
        <f t="shared" si="148"/>
        <v>6.4516129032258069</v>
      </c>
      <c r="O174" s="55">
        <f t="shared" si="149"/>
        <v>7.258064516129032</v>
      </c>
      <c r="P174" s="59">
        <f t="shared" si="150"/>
        <v>10.161290322580644</v>
      </c>
      <c r="Q174" s="59">
        <f t="shared" si="170"/>
        <v>11.290322580645162</v>
      </c>
      <c r="R174" s="59">
        <f t="shared" si="171"/>
        <v>29.032258064516128</v>
      </c>
      <c r="S174" s="59">
        <f t="shared" si="172"/>
        <v>40.322580645161288</v>
      </c>
      <c r="T174" s="59">
        <f t="shared" si="154"/>
        <v>7.258064516129032</v>
      </c>
      <c r="U174" s="59">
        <f t="shared" si="155"/>
        <v>7.258064516129032</v>
      </c>
      <c r="V174" s="59">
        <f t="shared" si="156"/>
        <v>7.580645161290323</v>
      </c>
      <c r="W174" s="59">
        <f t="shared" si="157"/>
        <v>5.645161290322581</v>
      </c>
      <c r="X174" s="59">
        <f t="shared" si="158"/>
        <v>7.580645161290323</v>
      </c>
      <c r="Y174" s="59">
        <f t="shared" si="159"/>
        <v>10</v>
      </c>
      <c r="Z174" s="59">
        <f t="shared" si="160"/>
        <v>11.290322580645162</v>
      </c>
      <c r="AA174" s="59">
        <f t="shared" si="161"/>
        <v>29.032258064516128</v>
      </c>
      <c r="AB174" s="59">
        <f t="shared" si="162"/>
        <v>40.322580645161288</v>
      </c>
      <c r="AC174" s="59">
        <f t="shared" si="163"/>
        <v>41.935483870967744</v>
      </c>
      <c r="AD174" s="59">
        <f t="shared" si="164"/>
        <v>64.516129032258064</v>
      </c>
      <c r="AE174" s="60">
        <f t="shared" si="165"/>
        <v>112.90322580645162</v>
      </c>
      <c r="AF174" s="60">
        <f t="shared" si="166"/>
        <v>116.12903225806451</v>
      </c>
      <c r="AG174" s="60">
        <f t="shared" si="167"/>
        <v>145.16129032258064</v>
      </c>
      <c r="AH174" s="60">
        <f t="shared" si="168"/>
        <v>161.29032258064515</v>
      </c>
      <c r="AI174" s="61">
        <f t="shared" si="169"/>
        <v>177.41935483870967</v>
      </c>
    </row>
    <row r="175" spans="1:35" x14ac:dyDescent="0.25">
      <c r="A175" s="144"/>
      <c r="B175" s="147"/>
      <c r="C175" s="150"/>
      <c r="D175" s="3" t="s">
        <v>39</v>
      </c>
      <c r="E175" s="3">
        <v>0.61</v>
      </c>
      <c r="F175" s="13" t="s">
        <v>90</v>
      </c>
      <c r="G175" s="58">
        <v>5</v>
      </c>
      <c r="H175" s="55">
        <f t="shared" si="173"/>
        <v>9.8360655737704921</v>
      </c>
      <c r="I175" s="55">
        <f t="shared" si="174"/>
        <v>14.754098360655737</v>
      </c>
      <c r="J175" s="55">
        <f t="shared" si="175"/>
        <v>19.672131147540984</v>
      </c>
      <c r="K175" s="55">
        <f t="shared" si="145"/>
        <v>32.786885245901637</v>
      </c>
      <c r="L175" s="55">
        <f t="shared" si="146"/>
        <v>40.983606557377051</v>
      </c>
      <c r="M175" s="55">
        <f t="shared" si="147"/>
        <v>49.180327868852459</v>
      </c>
      <c r="N175" s="63">
        <f t="shared" si="148"/>
        <v>3.278688524590164</v>
      </c>
      <c r="O175" s="55">
        <f t="shared" si="149"/>
        <v>3.6885245901639343</v>
      </c>
      <c r="P175" s="59">
        <f t="shared" si="150"/>
        <v>5.1639344262295079</v>
      </c>
      <c r="Q175" s="59">
        <f t="shared" si="170"/>
        <v>5.7377049180327866</v>
      </c>
      <c r="R175" s="59">
        <f t="shared" si="171"/>
        <v>14.754098360655737</v>
      </c>
      <c r="S175" s="59">
        <f t="shared" si="172"/>
        <v>20.491803278688526</v>
      </c>
      <c r="T175" s="59">
        <f t="shared" si="154"/>
        <v>3.6885245901639343</v>
      </c>
      <c r="U175" s="59">
        <f t="shared" si="155"/>
        <v>3.6885245901639343</v>
      </c>
      <c r="V175" s="59">
        <f t="shared" si="156"/>
        <v>3.8524590163934427</v>
      </c>
      <c r="W175" s="59">
        <f t="shared" si="157"/>
        <v>2.8688524590163933</v>
      </c>
      <c r="X175" s="59">
        <f t="shared" si="158"/>
        <v>3.8524590163934427</v>
      </c>
      <c r="Y175" s="59">
        <f t="shared" si="159"/>
        <v>5.081967213114754</v>
      </c>
      <c r="Z175" s="59">
        <f t="shared" si="160"/>
        <v>5.7377049180327866</v>
      </c>
      <c r="AA175" s="59">
        <f t="shared" si="161"/>
        <v>14.754098360655737</v>
      </c>
      <c r="AB175" s="59">
        <f t="shared" si="162"/>
        <v>20.491803278688526</v>
      </c>
      <c r="AC175" s="59">
        <f t="shared" si="163"/>
        <v>21.311475409836067</v>
      </c>
      <c r="AD175" s="59">
        <f t="shared" si="164"/>
        <v>32.786885245901637</v>
      </c>
      <c r="AE175" s="60">
        <f t="shared" si="165"/>
        <v>57.377049180327873</v>
      </c>
      <c r="AF175" s="60">
        <f t="shared" si="166"/>
        <v>59.016393442622949</v>
      </c>
      <c r="AG175" s="60">
        <f t="shared" si="167"/>
        <v>73.770491803278688</v>
      </c>
      <c r="AH175" s="60">
        <f t="shared" si="168"/>
        <v>81.967213114754102</v>
      </c>
      <c r="AI175" s="61">
        <f t="shared" si="169"/>
        <v>90.163934426229517</v>
      </c>
    </row>
    <row r="176" spans="1:35" x14ac:dyDescent="0.25">
      <c r="A176" s="144"/>
      <c r="B176" s="147"/>
      <c r="C176" s="150"/>
      <c r="D176" s="3">
        <v>70</v>
      </c>
      <c r="E176" s="3">
        <v>0.34</v>
      </c>
      <c r="F176" s="13" t="s">
        <v>90</v>
      </c>
      <c r="G176" s="58">
        <v>9</v>
      </c>
      <c r="H176" s="55">
        <f t="shared" si="173"/>
        <v>17.647058823529409</v>
      </c>
      <c r="I176" s="55">
        <f t="shared" si="174"/>
        <v>26.470588235294116</v>
      </c>
      <c r="J176" s="55">
        <f t="shared" si="175"/>
        <v>35.294117647058819</v>
      </c>
      <c r="K176" s="55">
        <f t="shared" si="145"/>
        <v>58.823529411764703</v>
      </c>
      <c r="L176" s="55">
        <f t="shared" si="146"/>
        <v>73.529411764705884</v>
      </c>
      <c r="M176" s="55">
        <f t="shared" si="147"/>
        <v>88.235294117647058</v>
      </c>
      <c r="N176" s="63">
        <f t="shared" si="148"/>
        <v>5.8823529411764701</v>
      </c>
      <c r="O176" s="55">
        <f t="shared" si="149"/>
        <v>6.617647058823529</v>
      </c>
      <c r="P176" s="59">
        <f t="shared" si="150"/>
        <v>9.2647058823529402</v>
      </c>
      <c r="Q176" s="59">
        <f t="shared" si="170"/>
        <v>10.294117647058822</v>
      </c>
      <c r="R176" s="59">
        <f t="shared" si="171"/>
        <v>26.470588235294116</v>
      </c>
      <c r="S176" s="59">
        <f t="shared" si="172"/>
        <v>36.764705882352942</v>
      </c>
      <c r="T176" s="59">
        <f t="shared" si="154"/>
        <v>6.617647058823529</v>
      </c>
      <c r="U176" s="59">
        <f t="shared" si="155"/>
        <v>6.617647058823529</v>
      </c>
      <c r="V176" s="59">
        <f t="shared" si="156"/>
        <v>6.9117647058823524</v>
      </c>
      <c r="W176" s="59">
        <f t="shared" si="157"/>
        <v>5.1470588235294112</v>
      </c>
      <c r="X176" s="59">
        <f t="shared" si="158"/>
        <v>6.9117647058823524</v>
      </c>
      <c r="Y176" s="59">
        <f t="shared" si="159"/>
        <v>9.117647058823529</v>
      </c>
      <c r="Z176" s="59">
        <f t="shared" si="160"/>
        <v>10.294117647058822</v>
      </c>
      <c r="AA176" s="59">
        <f t="shared" si="161"/>
        <v>26.470588235294116</v>
      </c>
      <c r="AB176" s="59">
        <f t="shared" si="162"/>
        <v>36.764705882352942</v>
      </c>
      <c r="AC176" s="59">
        <f t="shared" si="163"/>
        <v>38.235294117647058</v>
      </c>
      <c r="AD176" s="59">
        <f t="shared" si="164"/>
        <v>58.823529411764703</v>
      </c>
      <c r="AE176" s="60">
        <f t="shared" si="165"/>
        <v>102.94117647058823</v>
      </c>
      <c r="AF176" s="60">
        <f t="shared" si="166"/>
        <v>105.88235294117646</v>
      </c>
      <c r="AG176" s="60">
        <f t="shared" si="167"/>
        <v>132.35294117647058</v>
      </c>
      <c r="AH176" s="60">
        <f t="shared" si="168"/>
        <v>147.05882352941177</v>
      </c>
      <c r="AI176" s="61">
        <f t="shared" si="169"/>
        <v>161.76470588235293</v>
      </c>
    </row>
    <row r="177" spans="1:35" x14ac:dyDescent="0.25">
      <c r="A177" s="144"/>
      <c r="B177" s="147"/>
      <c r="C177" s="150"/>
      <c r="D177" s="3">
        <v>80</v>
      </c>
      <c r="E177" s="3">
        <v>0.38</v>
      </c>
      <c r="F177" s="13" t="s">
        <v>90</v>
      </c>
      <c r="G177" s="58">
        <v>8</v>
      </c>
      <c r="H177" s="55">
        <f t="shared" si="173"/>
        <v>15.789473684210526</v>
      </c>
      <c r="I177" s="55">
        <f t="shared" si="174"/>
        <v>23.684210526315788</v>
      </c>
      <c r="J177" s="55">
        <f t="shared" si="175"/>
        <v>31.578947368421051</v>
      </c>
      <c r="K177" s="55">
        <f t="shared" si="145"/>
        <v>52.631578947368418</v>
      </c>
      <c r="L177" s="55">
        <f t="shared" si="146"/>
        <v>65.78947368421052</v>
      </c>
      <c r="M177" s="55">
        <f t="shared" si="147"/>
        <v>78.94736842105263</v>
      </c>
      <c r="N177" s="63">
        <f t="shared" si="148"/>
        <v>5.2631578947368425</v>
      </c>
      <c r="O177" s="55">
        <f t="shared" si="149"/>
        <v>5.9210526315789469</v>
      </c>
      <c r="P177" s="59">
        <f t="shared" si="150"/>
        <v>8.2894736842105257</v>
      </c>
      <c r="Q177" s="59">
        <f t="shared" si="170"/>
        <v>9.2105263157894743</v>
      </c>
      <c r="R177" s="59">
        <f t="shared" si="171"/>
        <v>23.684210526315788</v>
      </c>
      <c r="S177" s="59">
        <f t="shared" si="172"/>
        <v>32.89473684210526</v>
      </c>
      <c r="T177" s="59">
        <f t="shared" si="154"/>
        <v>5.9210526315789469</v>
      </c>
      <c r="U177" s="59">
        <f t="shared" si="155"/>
        <v>5.9210526315789469</v>
      </c>
      <c r="V177" s="59">
        <f t="shared" si="156"/>
        <v>6.1842105263157894</v>
      </c>
      <c r="W177" s="59">
        <f t="shared" si="157"/>
        <v>4.6052631578947372</v>
      </c>
      <c r="X177" s="59">
        <f t="shared" si="158"/>
        <v>6.1842105263157894</v>
      </c>
      <c r="Y177" s="59">
        <f t="shared" si="159"/>
        <v>8.1578947368421062</v>
      </c>
      <c r="Z177" s="59">
        <f t="shared" si="160"/>
        <v>9.2105263157894743</v>
      </c>
      <c r="AA177" s="59">
        <f t="shared" si="161"/>
        <v>23.684210526315788</v>
      </c>
      <c r="AB177" s="59">
        <f t="shared" si="162"/>
        <v>32.89473684210526</v>
      </c>
      <c r="AC177" s="59">
        <f t="shared" si="163"/>
        <v>34.210526315789473</v>
      </c>
      <c r="AD177" s="59">
        <f t="shared" si="164"/>
        <v>52.631578947368418</v>
      </c>
      <c r="AE177" s="60">
        <f t="shared" si="165"/>
        <v>92.10526315789474</v>
      </c>
      <c r="AF177" s="60">
        <f>36/E177</f>
        <v>94.73684210526315</v>
      </c>
      <c r="AG177" s="60">
        <f t="shared" si="167"/>
        <v>118.42105263157895</v>
      </c>
      <c r="AH177" s="60">
        <f t="shared" si="168"/>
        <v>131.57894736842104</v>
      </c>
      <c r="AI177" s="61">
        <f t="shared" si="169"/>
        <v>144.73684210526315</v>
      </c>
    </row>
    <row r="178" spans="1:35" x14ac:dyDescent="0.25">
      <c r="A178" s="144"/>
      <c r="B178" s="147"/>
      <c r="C178" s="150"/>
      <c r="D178" s="3" t="s">
        <v>25</v>
      </c>
      <c r="E178" s="3">
        <v>0.76</v>
      </c>
      <c r="F178" s="13" t="s">
        <v>90</v>
      </c>
      <c r="G178" s="58">
        <v>4</v>
      </c>
      <c r="H178" s="55">
        <f t="shared" si="173"/>
        <v>7.8947368421052628</v>
      </c>
      <c r="I178" s="55">
        <f t="shared" si="174"/>
        <v>11.842105263157894</v>
      </c>
      <c r="J178" s="55">
        <f t="shared" si="175"/>
        <v>15.789473684210526</v>
      </c>
      <c r="K178" s="55">
        <f t="shared" si="145"/>
        <v>26.315789473684209</v>
      </c>
      <c r="L178" s="55">
        <f t="shared" si="146"/>
        <v>32.89473684210526</v>
      </c>
      <c r="M178" s="55">
        <f t="shared" si="147"/>
        <v>39.473684210526315</v>
      </c>
      <c r="N178" s="63">
        <f t="shared" si="148"/>
        <v>2.6315789473684212</v>
      </c>
      <c r="O178" s="55">
        <f t="shared" si="149"/>
        <v>2.9605263157894735</v>
      </c>
      <c r="P178" s="59">
        <f t="shared" si="150"/>
        <v>4.1447368421052628</v>
      </c>
      <c r="Q178" s="59">
        <f t="shared" si="170"/>
        <v>4.6052631578947372</v>
      </c>
      <c r="R178" s="59">
        <f t="shared" si="171"/>
        <v>11.842105263157894</v>
      </c>
      <c r="S178" s="59">
        <f t="shared" si="172"/>
        <v>16.44736842105263</v>
      </c>
      <c r="T178" s="59">
        <f t="shared" si="154"/>
        <v>2.9605263157894735</v>
      </c>
      <c r="U178" s="59">
        <f t="shared" si="155"/>
        <v>2.9605263157894735</v>
      </c>
      <c r="V178" s="59">
        <f t="shared" si="156"/>
        <v>3.0921052631578947</v>
      </c>
      <c r="W178" s="59">
        <f t="shared" si="157"/>
        <v>2.3026315789473686</v>
      </c>
      <c r="X178" s="59">
        <f t="shared" si="158"/>
        <v>3.0921052631578947</v>
      </c>
      <c r="Y178" s="59">
        <f t="shared" si="159"/>
        <v>4.0789473684210531</v>
      </c>
      <c r="Z178" s="59">
        <f t="shared" si="160"/>
        <v>4.6052631578947372</v>
      </c>
      <c r="AA178" s="59">
        <f t="shared" si="161"/>
        <v>11.842105263157894</v>
      </c>
      <c r="AB178" s="59">
        <f t="shared" si="162"/>
        <v>16.44736842105263</v>
      </c>
      <c r="AC178" s="59">
        <f t="shared" si="163"/>
        <v>17.105263157894736</v>
      </c>
      <c r="AD178" s="59">
        <f t="shared" si="164"/>
        <v>26.315789473684209</v>
      </c>
      <c r="AE178" s="60">
        <f t="shared" si="165"/>
        <v>46.05263157894737</v>
      </c>
      <c r="AF178" s="60">
        <f t="shared" si="166"/>
        <v>47.368421052631575</v>
      </c>
      <c r="AG178" s="60">
        <f t="shared" si="167"/>
        <v>59.210526315789473</v>
      </c>
      <c r="AH178" s="60">
        <f t="shared" si="168"/>
        <v>65.78947368421052</v>
      </c>
      <c r="AI178" s="61">
        <f t="shared" si="169"/>
        <v>72.368421052631575</v>
      </c>
    </row>
    <row r="179" spans="1:35" x14ac:dyDescent="0.25">
      <c r="A179" s="144"/>
      <c r="B179" s="147"/>
      <c r="C179" s="150"/>
      <c r="D179" s="3">
        <v>85</v>
      </c>
      <c r="E179" s="3">
        <v>0.42</v>
      </c>
      <c r="F179" s="13" t="s">
        <v>90</v>
      </c>
      <c r="G179" s="58">
        <v>7</v>
      </c>
      <c r="H179" s="55">
        <f t="shared" si="173"/>
        <v>14.285714285714286</v>
      </c>
      <c r="I179" s="55">
        <f t="shared" si="174"/>
        <v>21.428571428571431</v>
      </c>
      <c r="J179" s="55">
        <f t="shared" si="175"/>
        <v>28.571428571428573</v>
      </c>
      <c r="K179" s="55">
        <f t="shared" si="145"/>
        <v>47.61904761904762</v>
      </c>
      <c r="L179" s="55">
        <f t="shared" si="146"/>
        <v>59.523809523809526</v>
      </c>
      <c r="M179" s="55">
        <f t="shared" si="147"/>
        <v>71.428571428571431</v>
      </c>
      <c r="N179" s="63">
        <f t="shared" si="148"/>
        <v>4.7619047619047619</v>
      </c>
      <c r="O179" s="55">
        <f t="shared" si="149"/>
        <v>5.3571428571428577</v>
      </c>
      <c r="P179" s="59">
        <f t="shared" si="150"/>
        <v>7.5</v>
      </c>
      <c r="Q179" s="59">
        <f t="shared" si="170"/>
        <v>8.3333333333333339</v>
      </c>
      <c r="R179" s="59">
        <f t="shared" si="171"/>
        <v>21.428571428571431</v>
      </c>
      <c r="S179" s="59">
        <f t="shared" si="172"/>
        <v>29.761904761904763</v>
      </c>
      <c r="T179" s="59">
        <f t="shared" si="154"/>
        <v>5.3571428571428577</v>
      </c>
      <c r="U179" s="59">
        <f t="shared" si="155"/>
        <v>5.3571428571428577</v>
      </c>
      <c r="V179" s="59">
        <f t="shared" si="156"/>
        <v>5.5952380952380958</v>
      </c>
      <c r="W179" s="59">
        <f t="shared" si="157"/>
        <v>4.166666666666667</v>
      </c>
      <c r="X179" s="59">
        <f t="shared" si="158"/>
        <v>5.5952380952380958</v>
      </c>
      <c r="Y179" s="59">
        <f t="shared" si="159"/>
        <v>7.3809523809523814</v>
      </c>
      <c r="Z179" s="59">
        <f t="shared" si="160"/>
        <v>8.3333333333333339</v>
      </c>
      <c r="AA179" s="59">
        <f t="shared" si="161"/>
        <v>21.428571428571431</v>
      </c>
      <c r="AB179" s="59">
        <f t="shared" si="162"/>
        <v>29.761904761904763</v>
      </c>
      <c r="AC179" s="59">
        <f t="shared" si="163"/>
        <v>30.952380952380953</v>
      </c>
      <c r="AD179" s="59">
        <f t="shared" si="164"/>
        <v>47.61904761904762</v>
      </c>
      <c r="AE179" s="60">
        <f t="shared" si="165"/>
        <v>83.333333333333343</v>
      </c>
      <c r="AF179" s="60">
        <f t="shared" si="166"/>
        <v>85.714285714285722</v>
      </c>
      <c r="AG179" s="60">
        <f t="shared" si="167"/>
        <v>107.14285714285715</v>
      </c>
      <c r="AH179" s="60">
        <f t="shared" si="168"/>
        <v>119.04761904761905</v>
      </c>
      <c r="AI179" s="61">
        <f t="shared" si="169"/>
        <v>130.95238095238096</v>
      </c>
    </row>
    <row r="180" spans="1:35" x14ac:dyDescent="0.25">
      <c r="A180" s="144"/>
      <c r="B180" s="147"/>
      <c r="C180" s="150"/>
      <c r="D180" s="3">
        <v>100</v>
      </c>
      <c r="E180" s="3">
        <v>0.46</v>
      </c>
      <c r="F180" s="13" t="s">
        <v>90</v>
      </c>
      <c r="G180" s="58">
        <v>7</v>
      </c>
      <c r="H180" s="55">
        <f t="shared" si="173"/>
        <v>13.043478260869565</v>
      </c>
      <c r="I180" s="55">
        <f t="shared" si="174"/>
        <v>19.565217391304348</v>
      </c>
      <c r="J180" s="55">
        <f t="shared" si="175"/>
        <v>26.086956521739129</v>
      </c>
      <c r="K180" s="55">
        <f t="shared" si="145"/>
        <v>43.478260869565219</v>
      </c>
      <c r="L180" s="55">
        <f t="shared" si="146"/>
        <v>54.347826086956516</v>
      </c>
      <c r="M180" s="55">
        <f t="shared" si="147"/>
        <v>65.217391304347828</v>
      </c>
      <c r="N180" s="63">
        <f t="shared" si="148"/>
        <v>4.3478260869565215</v>
      </c>
      <c r="O180" s="55">
        <f t="shared" si="149"/>
        <v>4.8913043478260869</v>
      </c>
      <c r="P180" s="59">
        <f t="shared" si="150"/>
        <v>6.8478260869565215</v>
      </c>
      <c r="Q180" s="59">
        <f t="shared" si="170"/>
        <v>7.6086956521739131</v>
      </c>
      <c r="R180" s="59">
        <f t="shared" si="171"/>
        <v>19.565217391304348</v>
      </c>
      <c r="S180" s="59">
        <f t="shared" si="172"/>
        <v>27.173913043478258</v>
      </c>
      <c r="T180" s="59">
        <f t="shared" si="154"/>
        <v>4.8913043478260869</v>
      </c>
      <c r="U180" s="59">
        <f t="shared" si="155"/>
        <v>4.8913043478260869</v>
      </c>
      <c r="V180" s="59">
        <f>2.35/E180</f>
        <v>5.1086956521739131</v>
      </c>
      <c r="W180" s="59">
        <f t="shared" si="157"/>
        <v>3.8043478260869565</v>
      </c>
      <c r="X180" s="59">
        <f t="shared" si="158"/>
        <v>5.1086956521739131</v>
      </c>
      <c r="Y180" s="59">
        <f t="shared" si="159"/>
        <v>6.7391304347826084</v>
      </c>
      <c r="Z180" s="59">
        <f t="shared" si="160"/>
        <v>7.6086956521739131</v>
      </c>
      <c r="AA180" s="59">
        <f t="shared" si="161"/>
        <v>19.565217391304348</v>
      </c>
      <c r="AB180" s="59">
        <f t="shared" si="162"/>
        <v>27.173913043478258</v>
      </c>
      <c r="AC180" s="59">
        <f t="shared" si="163"/>
        <v>28.260869565217391</v>
      </c>
      <c r="AD180" s="59">
        <f t="shared" si="164"/>
        <v>43.478260869565219</v>
      </c>
      <c r="AE180" s="60">
        <f t="shared" si="165"/>
        <v>76.086956521739125</v>
      </c>
      <c r="AF180" s="60">
        <f t="shared" si="166"/>
        <v>78.260869565217391</v>
      </c>
      <c r="AG180" s="60">
        <f t="shared" si="167"/>
        <v>97.826086956521735</v>
      </c>
      <c r="AH180" s="60">
        <f t="shared" si="168"/>
        <v>108.69565217391303</v>
      </c>
      <c r="AI180" s="61">
        <f t="shared" si="169"/>
        <v>119.56521739130434</v>
      </c>
    </row>
    <row r="181" spans="1:35" x14ac:dyDescent="0.25">
      <c r="A181" s="144"/>
      <c r="B181" s="147"/>
      <c r="C181" s="150"/>
      <c r="D181" s="3">
        <v>120</v>
      </c>
      <c r="E181" s="3">
        <v>0.57999999999999996</v>
      </c>
      <c r="F181" s="13" t="s">
        <v>90</v>
      </c>
      <c r="G181" s="58">
        <v>5</v>
      </c>
      <c r="H181" s="55">
        <f t="shared" si="173"/>
        <v>10.344827586206897</v>
      </c>
      <c r="I181" s="55">
        <f t="shared" si="174"/>
        <v>15.517241379310345</v>
      </c>
      <c r="J181" s="55">
        <f t="shared" si="175"/>
        <v>20.689655172413794</v>
      </c>
      <c r="K181" s="55">
        <f t="shared" si="145"/>
        <v>34.482758620689658</v>
      </c>
      <c r="L181" s="55">
        <f t="shared" si="146"/>
        <v>43.103448275862071</v>
      </c>
      <c r="M181" s="55">
        <f t="shared" si="147"/>
        <v>51.724137931034484</v>
      </c>
      <c r="N181" s="63">
        <f t="shared" si="148"/>
        <v>3.4482758620689657</v>
      </c>
      <c r="O181" s="55">
        <f t="shared" si="149"/>
        <v>3.8793103448275863</v>
      </c>
      <c r="P181" s="59">
        <f t="shared" si="150"/>
        <v>5.431034482758621</v>
      </c>
      <c r="Q181" s="59">
        <f t="shared" si="170"/>
        <v>6.0344827586206904</v>
      </c>
      <c r="R181" s="59">
        <f t="shared" si="171"/>
        <v>15.517241379310345</v>
      </c>
      <c r="S181" s="59">
        <f t="shared" si="172"/>
        <v>21.551724137931036</v>
      </c>
      <c r="T181" s="59">
        <f t="shared" si="154"/>
        <v>3.8793103448275863</v>
      </c>
      <c r="U181" s="59">
        <f t="shared" si="155"/>
        <v>3.8793103448275863</v>
      </c>
      <c r="V181" s="59">
        <f t="shared" si="156"/>
        <v>4.0517241379310347</v>
      </c>
      <c r="W181" s="59">
        <f t="shared" si="157"/>
        <v>3.0172413793103452</v>
      </c>
      <c r="X181" s="59">
        <f t="shared" si="158"/>
        <v>4.0517241379310347</v>
      </c>
      <c r="Y181" s="59">
        <f t="shared" si="159"/>
        <v>5.3448275862068968</v>
      </c>
      <c r="Z181" s="59">
        <f t="shared" si="160"/>
        <v>6.0344827586206904</v>
      </c>
      <c r="AA181" s="59">
        <f t="shared" si="161"/>
        <v>15.517241379310345</v>
      </c>
      <c r="AB181" s="59">
        <f t="shared" si="162"/>
        <v>21.551724137931036</v>
      </c>
      <c r="AC181" s="59">
        <f t="shared" si="163"/>
        <v>22.413793103448278</v>
      </c>
      <c r="AD181" s="59">
        <f t="shared" si="164"/>
        <v>34.482758620689658</v>
      </c>
      <c r="AE181" s="60">
        <f t="shared" si="165"/>
        <v>60.344827586206904</v>
      </c>
      <c r="AF181" s="60">
        <f t="shared" si="166"/>
        <v>62.068965517241381</v>
      </c>
      <c r="AG181" s="60">
        <f t="shared" si="167"/>
        <v>77.58620689655173</v>
      </c>
      <c r="AH181" s="60">
        <f t="shared" si="168"/>
        <v>86.206896551724142</v>
      </c>
      <c r="AI181" s="61">
        <f t="shared" si="169"/>
        <v>94.827586206896555</v>
      </c>
    </row>
    <row r="182" spans="1:35" ht="15.75" thickBot="1" x14ac:dyDescent="0.3">
      <c r="A182" s="145"/>
      <c r="B182" s="148"/>
      <c r="C182" s="151"/>
      <c r="D182" s="4">
        <v>150</v>
      </c>
      <c r="E182" s="4">
        <v>0.69</v>
      </c>
      <c r="F182" s="14" t="s">
        <v>90</v>
      </c>
      <c r="G182" s="58">
        <v>4</v>
      </c>
      <c r="H182" s="55">
        <f t="shared" si="173"/>
        <v>8.6956521739130448</v>
      </c>
      <c r="I182" s="55">
        <f t="shared" si="174"/>
        <v>13.043478260869566</v>
      </c>
      <c r="J182" s="55">
        <f t="shared" si="175"/>
        <v>17.39130434782609</v>
      </c>
      <c r="K182" s="55">
        <f t="shared" si="145"/>
        <v>28.985507246376812</v>
      </c>
      <c r="L182" s="55">
        <f t="shared" si="146"/>
        <v>36.231884057971016</v>
      </c>
      <c r="M182" s="55">
        <f t="shared" si="147"/>
        <v>43.478260869565219</v>
      </c>
      <c r="N182" s="75">
        <f t="shared" si="148"/>
        <v>2.8985507246376816</v>
      </c>
      <c r="O182" s="55">
        <f t="shared" si="149"/>
        <v>3.2608695652173916</v>
      </c>
      <c r="P182" s="59">
        <f t="shared" si="150"/>
        <v>4.5652173913043477</v>
      </c>
      <c r="Q182" s="59">
        <f t="shared" si="170"/>
        <v>5.0724637681159424</v>
      </c>
      <c r="R182" s="59">
        <f t="shared" si="171"/>
        <v>13.043478260869566</v>
      </c>
      <c r="S182" s="59">
        <f t="shared" si="172"/>
        <v>18.115942028985508</v>
      </c>
      <c r="T182" s="59">
        <f t="shared" si="154"/>
        <v>3.2608695652173916</v>
      </c>
      <c r="U182" s="59">
        <f t="shared" si="155"/>
        <v>3.2608695652173916</v>
      </c>
      <c r="V182" s="59">
        <f t="shared" si="156"/>
        <v>3.4057971014492758</v>
      </c>
      <c r="W182" s="59">
        <f t="shared" si="157"/>
        <v>2.5362318840579712</v>
      </c>
      <c r="X182" s="59">
        <f t="shared" si="158"/>
        <v>3.4057971014492758</v>
      </c>
      <c r="Y182" s="59">
        <f t="shared" si="159"/>
        <v>4.4927536231884062</v>
      </c>
      <c r="Z182" s="59">
        <f t="shared" si="160"/>
        <v>5.0724637681159424</v>
      </c>
      <c r="AA182" s="59">
        <f t="shared" si="161"/>
        <v>13.043478260869566</v>
      </c>
      <c r="AB182" s="59">
        <f t="shared" si="162"/>
        <v>18.115942028985508</v>
      </c>
      <c r="AC182" s="59">
        <f>13/E182</f>
        <v>18.840579710144929</v>
      </c>
      <c r="AD182" s="59">
        <f t="shared" si="164"/>
        <v>28.985507246376812</v>
      </c>
      <c r="AE182" s="60">
        <f t="shared" si="165"/>
        <v>50.724637681159422</v>
      </c>
      <c r="AF182" s="60">
        <f t="shared" si="166"/>
        <v>52.173913043478265</v>
      </c>
      <c r="AG182" s="60">
        <f t="shared" si="167"/>
        <v>65.217391304347828</v>
      </c>
      <c r="AH182" s="60">
        <f t="shared" si="168"/>
        <v>72.463768115942031</v>
      </c>
      <c r="AI182" s="61">
        <f t="shared" si="169"/>
        <v>79.710144927536234</v>
      </c>
    </row>
    <row r="183" spans="1:35" ht="15.75" thickBot="1" x14ac:dyDescent="0.3">
      <c r="A183" s="18"/>
      <c r="B183" s="16"/>
      <c r="C183" s="16"/>
      <c r="D183" s="10"/>
      <c r="E183" s="10"/>
      <c r="F183" s="94"/>
      <c r="G183" s="93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1"/>
    </row>
    <row r="184" spans="1:35" x14ac:dyDescent="0.25">
      <c r="A184" s="143" t="s">
        <v>107</v>
      </c>
      <c r="B184" s="128" t="s">
        <v>96</v>
      </c>
      <c r="C184" s="125" t="s">
        <v>73</v>
      </c>
      <c r="D184" s="11">
        <v>4</v>
      </c>
      <c r="E184" s="11">
        <v>0.17</v>
      </c>
      <c r="F184" s="12" t="s">
        <v>90</v>
      </c>
      <c r="G184" s="58">
        <f>16/E184</f>
        <v>94.117647058823522</v>
      </c>
      <c r="H184" s="55">
        <f>16/E184</f>
        <v>94.117647058823522</v>
      </c>
      <c r="I184" s="55">
        <f>16/E184</f>
        <v>94.117647058823522</v>
      </c>
      <c r="J184" s="55">
        <f>16/E184</f>
        <v>94.117647058823522</v>
      </c>
      <c r="K184" s="55">
        <f>25/E184</f>
        <v>147.05882352941177</v>
      </c>
      <c r="L184" s="55">
        <f>32/E184</f>
        <v>188.23529411764704</v>
      </c>
      <c r="M184" s="55">
        <f>36/E184</f>
        <v>211.76470588235293</v>
      </c>
      <c r="N184" s="55">
        <f>8.8/E184</f>
        <v>51.764705882352942</v>
      </c>
      <c r="O184" s="55">
        <f>8.8/E184</f>
        <v>51.764705882352942</v>
      </c>
      <c r="P184" s="59">
        <f>11.2/E184</f>
        <v>65.882352941176464</v>
      </c>
      <c r="Q184" s="59">
        <f>13/E184</f>
        <v>76.470588235294116</v>
      </c>
      <c r="R184" s="59">
        <f>20/E184</f>
        <v>117.64705882352941</v>
      </c>
      <c r="S184" s="59">
        <f>32/E184</f>
        <v>188.23529411764704</v>
      </c>
      <c r="T184" s="59">
        <f>8.8/E184</f>
        <v>51.764705882352942</v>
      </c>
      <c r="U184" s="59">
        <f>8.8/E184</f>
        <v>51.764705882352942</v>
      </c>
      <c r="V184" s="59">
        <f>10/E184</f>
        <v>58.823529411764703</v>
      </c>
      <c r="W184" s="59">
        <f>6.9/E184</f>
        <v>40.588235294117645</v>
      </c>
      <c r="X184" s="59">
        <f>10.4/E184</f>
        <v>61.17647058823529</v>
      </c>
      <c r="Y184" s="59">
        <f>12/E184</f>
        <v>70.588235294117638</v>
      </c>
      <c r="Z184" s="59">
        <f>13.6/E184</f>
        <v>79.999999999999986</v>
      </c>
      <c r="AA184" s="59">
        <f>24/E184</f>
        <v>141.17647058823528</v>
      </c>
      <c r="AB184" s="59">
        <f>32/E184</f>
        <v>188.23529411764704</v>
      </c>
      <c r="AC184" s="59">
        <f>33/E184</f>
        <v>194.11764705882351</v>
      </c>
      <c r="AD184" s="59">
        <f>38.4/E184</f>
        <v>225.88235294117644</v>
      </c>
      <c r="AE184" s="60">
        <f>54.4/E184</f>
        <v>319.99999999999994</v>
      </c>
      <c r="AF184" s="60">
        <f>55.5/E184</f>
        <v>326.47058823529409</v>
      </c>
      <c r="AG184" s="60">
        <f>60/E184</f>
        <v>352.94117647058823</v>
      </c>
      <c r="AH184" s="60">
        <f>65/E184</f>
        <v>382.35294117647055</v>
      </c>
      <c r="AI184" s="61">
        <f>70/E184</f>
        <v>411.76470588235293</v>
      </c>
    </row>
    <row r="185" spans="1:35" x14ac:dyDescent="0.25">
      <c r="A185" s="144"/>
      <c r="B185" s="155"/>
      <c r="C185" s="153"/>
      <c r="D185" s="3">
        <v>6</v>
      </c>
      <c r="E185" s="3">
        <v>0.16</v>
      </c>
      <c r="F185" s="13" t="s">
        <v>90</v>
      </c>
      <c r="G185" s="58">
        <f t="shared" ref="G185:G208" si="176">16/E185</f>
        <v>100</v>
      </c>
      <c r="H185" s="55">
        <f t="shared" ref="H185:H208" si="177">16/E185</f>
        <v>100</v>
      </c>
      <c r="I185" s="55">
        <f t="shared" ref="I185:I208" si="178">16/E185</f>
        <v>100</v>
      </c>
      <c r="J185" s="55">
        <f t="shared" ref="J185:J208" si="179">16/E185</f>
        <v>100</v>
      </c>
      <c r="K185" s="55">
        <f t="shared" ref="K185:K208" si="180">25/E185</f>
        <v>156.25</v>
      </c>
      <c r="L185" s="55">
        <f t="shared" ref="L185:L208" si="181">32/E185</f>
        <v>200</v>
      </c>
      <c r="M185" s="55">
        <f t="shared" ref="M185:M208" si="182">36/E185</f>
        <v>225</v>
      </c>
      <c r="N185" s="55">
        <f t="shared" ref="N185:N208" si="183">8.8/E185</f>
        <v>55</v>
      </c>
      <c r="O185" s="55">
        <f t="shared" ref="O185:O208" si="184">8.8/E185</f>
        <v>55</v>
      </c>
      <c r="P185" s="59">
        <f t="shared" ref="P185:P208" si="185">11.2/E185</f>
        <v>70</v>
      </c>
      <c r="Q185" s="59">
        <f t="shared" ref="Q185:Q208" si="186">13/E185</f>
        <v>81.25</v>
      </c>
      <c r="R185" s="59">
        <f t="shared" ref="R185:R208" si="187">20/E185</f>
        <v>125</v>
      </c>
      <c r="S185" s="59">
        <f t="shared" ref="S185:S208" si="188">32/E185</f>
        <v>200</v>
      </c>
      <c r="T185" s="59">
        <f t="shared" ref="T185:T208" si="189">8.8/E185</f>
        <v>55</v>
      </c>
      <c r="U185" s="59">
        <f t="shared" ref="U185:U208" si="190">8.8/E185</f>
        <v>55</v>
      </c>
      <c r="V185" s="59">
        <f t="shared" ref="V185:V208" si="191">10/E185</f>
        <v>62.5</v>
      </c>
      <c r="W185" s="59">
        <f t="shared" ref="W185:W208" si="192">6.9/E185</f>
        <v>43.125</v>
      </c>
      <c r="X185" s="59">
        <f t="shared" ref="X185:X208" si="193">10.4/E185</f>
        <v>65</v>
      </c>
      <c r="Y185" s="59">
        <f t="shared" ref="Y185:Y208" si="194">12/E185</f>
        <v>75</v>
      </c>
      <c r="Z185" s="59">
        <f t="shared" ref="Z185:Z208" si="195">13.6/E185</f>
        <v>85</v>
      </c>
      <c r="AA185" s="59">
        <f t="shared" ref="AA185:AA208" si="196">24/E185</f>
        <v>150</v>
      </c>
      <c r="AB185" s="59">
        <f t="shared" ref="AB185:AB208" si="197">32/E185</f>
        <v>200</v>
      </c>
      <c r="AC185" s="59">
        <f t="shared" ref="AC185:AC208" si="198">33/E185</f>
        <v>206.25</v>
      </c>
      <c r="AD185" s="59">
        <f t="shared" ref="AD185:AD208" si="199">38.4/E185</f>
        <v>240</v>
      </c>
      <c r="AE185" s="60">
        <f t="shared" ref="AE185:AE208" si="200">54.4/E185</f>
        <v>340</v>
      </c>
      <c r="AF185" s="60">
        <f t="shared" ref="AF185:AF208" si="201">55.5/E185</f>
        <v>346.875</v>
      </c>
      <c r="AG185" s="60">
        <f t="shared" ref="AG185:AG208" si="202">60/E185</f>
        <v>375</v>
      </c>
      <c r="AH185" s="60">
        <f t="shared" ref="AH185:AH208" si="203">65/E185</f>
        <v>406.25</v>
      </c>
      <c r="AI185" s="61">
        <f t="shared" ref="AI185:AI208" si="204">70/E185</f>
        <v>437.5</v>
      </c>
    </row>
    <row r="186" spans="1:35" x14ac:dyDescent="0.25">
      <c r="A186" s="144"/>
      <c r="B186" s="155"/>
      <c r="C186" s="153"/>
      <c r="D186" s="3">
        <v>8</v>
      </c>
      <c r="E186" s="3">
        <v>0.15</v>
      </c>
      <c r="F186" s="13" t="s">
        <v>90</v>
      </c>
      <c r="G186" s="58">
        <f t="shared" si="176"/>
        <v>106.66666666666667</v>
      </c>
      <c r="H186" s="55">
        <f t="shared" si="177"/>
        <v>106.66666666666667</v>
      </c>
      <c r="I186" s="55">
        <f t="shared" si="178"/>
        <v>106.66666666666667</v>
      </c>
      <c r="J186" s="55">
        <f t="shared" si="179"/>
        <v>106.66666666666667</v>
      </c>
      <c r="K186" s="55">
        <f t="shared" si="180"/>
        <v>166.66666666666669</v>
      </c>
      <c r="L186" s="55">
        <f t="shared" si="181"/>
        <v>213.33333333333334</v>
      </c>
      <c r="M186" s="55">
        <f t="shared" si="182"/>
        <v>240</v>
      </c>
      <c r="N186" s="55">
        <f t="shared" si="183"/>
        <v>58.666666666666671</v>
      </c>
      <c r="O186" s="55">
        <f t="shared" si="184"/>
        <v>58.666666666666671</v>
      </c>
      <c r="P186" s="59">
        <f t="shared" si="185"/>
        <v>74.666666666666671</v>
      </c>
      <c r="Q186" s="59">
        <f t="shared" si="186"/>
        <v>86.666666666666671</v>
      </c>
      <c r="R186" s="59">
        <f t="shared" si="187"/>
        <v>133.33333333333334</v>
      </c>
      <c r="S186" s="59">
        <f t="shared" si="188"/>
        <v>213.33333333333334</v>
      </c>
      <c r="T186" s="59">
        <f t="shared" si="189"/>
        <v>58.666666666666671</v>
      </c>
      <c r="U186" s="59">
        <f t="shared" si="190"/>
        <v>58.666666666666671</v>
      </c>
      <c r="V186" s="59">
        <f t="shared" si="191"/>
        <v>66.666666666666671</v>
      </c>
      <c r="W186" s="59">
        <f t="shared" si="192"/>
        <v>46.000000000000007</v>
      </c>
      <c r="X186" s="59">
        <f t="shared" si="193"/>
        <v>69.333333333333343</v>
      </c>
      <c r="Y186" s="59">
        <f t="shared" si="194"/>
        <v>80</v>
      </c>
      <c r="Z186" s="59">
        <f t="shared" si="195"/>
        <v>90.666666666666671</v>
      </c>
      <c r="AA186" s="59">
        <f t="shared" si="196"/>
        <v>160</v>
      </c>
      <c r="AB186" s="59">
        <f t="shared" si="197"/>
        <v>213.33333333333334</v>
      </c>
      <c r="AC186" s="59">
        <f t="shared" si="198"/>
        <v>220</v>
      </c>
      <c r="AD186" s="59">
        <f t="shared" si="199"/>
        <v>256</v>
      </c>
      <c r="AE186" s="60">
        <f t="shared" si="200"/>
        <v>362.66666666666669</v>
      </c>
      <c r="AF186" s="60">
        <f t="shared" si="201"/>
        <v>370</v>
      </c>
      <c r="AG186" s="60">
        <f t="shared" si="202"/>
        <v>400</v>
      </c>
      <c r="AH186" s="60">
        <f t="shared" si="203"/>
        <v>433.33333333333337</v>
      </c>
      <c r="AI186" s="61">
        <f t="shared" si="204"/>
        <v>466.66666666666669</v>
      </c>
    </row>
    <row r="187" spans="1:35" x14ac:dyDescent="0.25">
      <c r="A187" s="144"/>
      <c r="B187" s="155"/>
      <c r="C187" s="153"/>
      <c r="D187" s="3">
        <v>10</v>
      </c>
      <c r="E187" s="3">
        <v>0.17</v>
      </c>
      <c r="F187" s="13" t="s">
        <v>90</v>
      </c>
      <c r="G187" s="58">
        <f t="shared" si="176"/>
        <v>94.117647058823522</v>
      </c>
      <c r="H187" s="55">
        <f t="shared" si="177"/>
        <v>94.117647058823522</v>
      </c>
      <c r="I187" s="55">
        <f t="shared" si="178"/>
        <v>94.117647058823522</v>
      </c>
      <c r="J187" s="55">
        <f t="shared" si="179"/>
        <v>94.117647058823522</v>
      </c>
      <c r="K187" s="55">
        <f t="shared" si="180"/>
        <v>147.05882352941177</v>
      </c>
      <c r="L187" s="55">
        <f t="shared" si="181"/>
        <v>188.23529411764704</v>
      </c>
      <c r="M187" s="55">
        <f t="shared" si="182"/>
        <v>211.76470588235293</v>
      </c>
      <c r="N187" s="55">
        <f t="shared" si="183"/>
        <v>51.764705882352942</v>
      </c>
      <c r="O187" s="55">
        <f t="shared" si="184"/>
        <v>51.764705882352942</v>
      </c>
      <c r="P187" s="59">
        <f t="shared" si="185"/>
        <v>65.882352941176464</v>
      </c>
      <c r="Q187" s="59">
        <f t="shared" si="186"/>
        <v>76.470588235294116</v>
      </c>
      <c r="R187" s="59">
        <f t="shared" si="187"/>
        <v>117.64705882352941</v>
      </c>
      <c r="S187" s="59">
        <f t="shared" si="188"/>
        <v>188.23529411764704</v>
      </c>
      <c r="T187" s="59">
        <f t="shared" si="189"/>
        <v>51.764705882352942</v>
      </c>
      <c r="U187" s="59">
        <f t="shared" si="190"/>
        <v>51.764705882352942</v>
      </c>
      <c r="V187" s="59">
        <f t="shared" si="191"/>
        <v>58.823529411764703</v>
      </c>
      <c r="W187" s="59">
        <f t="shared" si="192"/>
        <v>40.588235294117645</v>
      </c>
      <c r="X187" s="59">
        <f t="shared" si="193"/>
        <v>61.17647058823529</v>
      </c>
      <c r="Y187" s="59">
        <f t="shared" si="194"/>
        <v>70.588235294117638</v>
      </c>
      <c r="Z187" s="59">
        <f t="shared" si="195"/>
        <v>79.999999999999986</v>
      </c>
      <c r="AA187" s="59">
        <f t="shared" si="196"/>
        <v>141.17647058823528</v>
      </c>
      <c r="AB187" s="59">
        <f t="shared" si="197"/>
        <v>188.23529411764704</v>
      </c>
      <c r="AC187" s="59">
        <f t="shared" si="198"/>
        <v>194.11764705882351</v>
      </c>
      <c r="AD187" s="59">
        <f t="shared" si="199"/>
        <v>225.88235294117644</v>
      </c>
      <c r="AE187" s="60">
        <f t="shared" si="200"/>
        <v>319.99999999999994</v>
      </c>
      <c r="AF187" s="60">
        <f t="shared" si="201"/>
        <v>326.47058823529409</v>
      </c>
      <c r="AG187" s="60">
        <f t="shared" si="202"/>
        <v>352.94117647058823</v>
      </c>
      <c r="AH187" s="60">
        <f t="shared" si="203"/>
        <v>382.35294117647055</v>
      </c>
      <c r="AI187" s="61">
        <f t="shared" si="204"/>
        <v>411.76470588235293</v>
      </c>
    </row>
    <row r="188" spans="1:35" x14ac:dyDescent="0.25">
      <c r="A188" s="144"/>
      <c r="B188" s="155"/>
      <c r="C188" s="153"/>
      <c r="D188" s="3">
        <v>11</v>
      </c>
      <c r="E188" s="3">
        <v>0.16</v>
      </c>
      <c r="F188" s="13" t="s">
        <v>90</v>
      </c>
      <c r="G188" s="58">
        <f t="shared" si="176"/>
        <v>100</v>
      </c>
      <c r="H188" s="55">
        <f t="shared" si="177"/>
        <v>100</v>
      </c>
      <c r="I188" s="55">
        <f t="shared" si="178"/>
        <v>100</v>
      </c>
      <c r="J188" s="55">
        <f t="shared" si="179"/>
        <v>100</v>
      </c>
      <c r="K188" s="55">
        <f t="shared" si="180"/>
        <v>156.25</v>
      </c>
      <c r="L188" s="55">
        <f t="shared" si="181"/>
        <v>200</v>
      </c>
      <c r="M188" s="55">
        <f t="shared" si="182"/>
        <v>225</v>
      </c>
      <c r="N188" s="55">
        <f t="shared" si="183"/>
        <v>55</v>
      </c>
      <c r="O188" s="55">
        <f t="shared" si="184"/>
        <v>55</v>
      </c>
      <c r="P188" s="59">
        <f t="shared" si="185"/>
        <v>70</v>
      </c>
      <c r="Q188" s="59">
        <f t="shared" si="186"/>
        <v>81.25</v>
      </c>
      <c r="R188" s="59">
        <f t="shared" si="187"/>
        <v>125</v>
      </c>
      <c r="S188" s="59">
        <f t="shared" si="188"/>
        <v>200</v>
      </c>
      <c r="T188" s="59">
        <f t="shared" si="189"/>
        <v>55</v>
      </c>
      <c r="U188" s="59">
        <f t="shared" si="190"/>
        <v>55</v>
      </c>
      <c r="V188" s="59">
        <f t="shared" si="191"/>
        <v>62.5</v>
      </c>
      <c r="W188" s="59">
        <f t="shared" si="192"/>
        <v>43.125</v>
      </c>
      <c r="X188" s="59">
        <f t="shared" si="193"/>
        <v>65</v>
      </c>
      <c r="Y188" s="59">
        <f t="shared" si="194"/>
        <v>75</v>
      </c>
      <c r="Z188" s="59">
        <f t="shared" si="195"/>
        <v>85</v>
      </c>
      <c r="AA188" s="59">
        <f t="shared" si="196"/>
        <v>150</v>
      </c>
      <c r="AB188" s="59">
        <f t="shared" si="197"/>
        <v>200</v>
      </c>
      <c r="AC188" s="59">
        <f t="shared" si="198"/>
        <v>206.25</v>
      </c>
      <c r="AD188" s="59">
        <f t="shared" si="199"/>
        <v>240</v>
      </c>
      <c r="AE188" s="60">
        <f t="shared" si="200"/>
        <v>340</v>
      </c>
      <c r="AF188" s="60">
        <f t="shared" si="201"/>
        <v>346.875</v>
      </c>
      <c r="AG188" s="60">
        <f t="shared" si="202"/>
        <v>375</v>
      </c>
      <c r="AH188" s="60">
        <f t="shared" si="203"/>
        <v>406.25</v>
      </c>
      <c r="AI188" s="61">
        <f t="shared" si="204"/>
        <v>437.5</v>
      </c>
    </row>
    <row r="189" spans="1:35" x14ac:dyDescent="0.25">
      <c r="A189" s="144"/>
      <c r="B189" s="155"/>
      <c r="C189" s="153"/>
      <c r="D189" s="3">
        <v>13</v>
      </c>
      <c r="E189" s="3">
        <v>0.17</v>
      </c>
      <c r="F189" s="13" t="s">
        <v>90</v>
      </c>
      <c r="G189" s="58">
        <f t="shared" si="176"/>
        <v>94.117647058823522</v>
      </c>
      <c r="H189" s="55">
        <f t="shared" si="177"/>
        <v>94.117647058823522</v>
      </c>
      <c r="I189" s="55">
        <f t="shared" si="178"/>
        <v>94.117647058823522</v>
      </c>
      <c r="J189" s="55">
        <f t="shared" si="179"/>
        <v>94.117647058823522</v>
      </c>
      <c r="K189" s="55">
        <f t="shared" si="180"/>
        <v>147.05882352941177</v>
      </c>
      <c r="L189" s="55">
        <f t="shared" si="181"/>
        <v>188.23529411764704</v>
      </c>
      <c r="M189" s="55">
        <f t="shared" si="182"/>
        <v>211.76470588235293</v>
      </c>
      <c r="N189" s="55">
        <f t="shared" si="183"/>
        <v>51.764705882352942</v>
      </c>
      <c r="O189" s="55">
        <f t="shared" si="184"/>
        <v>51.764705882352942</v>
      </c>
      <c r="P189" s="59">
        <f t="shared" si="185"/>
        <v>65.882352941176464</v>
      </c>
      <c r="Q189" s="59">
        <f t="shared" si="186"/>
        <v>76.470588235294116</v>
      </c>
      <c r="R189" s="59">
        <f t="shared" si="187"/>
        <v>117.64705882352941</v>
      </c>
      <c r="S189" s="59">
        <f t="shared" si="188"/>
        <v>188.23529411764704</v>
      </c>
      <c r="T189" s="59">
        <f t="shared" si="189"/>
        <v>51.764705882352942</v>
      </c>
      <c r="U189" s="59">
        <f t="shared" si="190"/>
        <v>51.764705882352942</v>
      </c>
      <c r="V189" s="59">
        <f t="shared" si="191"/>
        <v>58.823529411764703</v>
      </c>
      <c r="W189" s="59">
        <f t="shared" si="192"/>
        <v>40.588235294117645</v>
      </c>
      <c r="X189" s="59">
        <f t="shared" si="193"/>
        <v>61.17647058823529</v>
      </c>
      <c r="Y189" s="59">
        <f t="shared" si="194"/>
        <v>70.588235294117638</v>
      </c>
      <c r="Z189" s="59">
        <f t="shared" si="195"/>
        <v>79.999999999999986</v>
      </c>
      <c r="AA189" s="59">
        <f t="shared" si="196"/>
        <v>141.17647058823528</v>
      </c>
      <c r="AB189" s="59">
        <f t="shared" si="197"/>
        <v>188.23529411764704</v>
      </c>
      <c r="AC189" s="59">
        <f t="shared" si="198"/>
        <v>194.11764705882351</v>
      </c>
      <c r="AD189" s="59">
        <f t="shared" si="199"/>
        <v>225.88235294117644</v>
      </c>
      <c r="AE189" s="60">
        <f t="shared" si="200"/>
        <v>319.99999999999994</v>
      </c>
      <c r="AF189" s="60">
        <f t="shared" si="201"/>
        <v>326.47058823529409</v>
      </c>
      <c r="AG189" s="60">
        <f t="shared" si="202"/>
        <v>352.94117647058823</v>
      </c>
      <c r="AH189" s="60">
        <f t="shared" si="203"/>
        <v>382.35294117647055</v>
      </c>
      <c r="AI189" s="61">
        <f t="shared" si="204"/>
        <v>411.76470588235293</v>
      </c>
    </row>
    <row r="190" spans="1:35" x14ac:dyDescent="0.25">
      <c r="A190" s="144"/>
      <c r="B190" s="155"/>
      <c r="C190" s="153"/>
      <c r="D190" s="3">
        <v>14</v>
      </c>
      <c r="E190" s="3">
        <v>0.4</v>
      </c>
      <c r="F190" s="13" t="s">
        <v>90</v>
      </c>
      <c r="G190" s="58">
        <f t="shared" si="176"/>
        <v>40</v>
      </c>
      <c r="H190" s="55">
        <f t="shared" si="177"/>
        <v>40</v>
      </c>
      <c r="I190" s="55">
        <f t="shared" si="178"/>
        <v>40</v>
      </c>
      <c r="J190" s="55">
        <f t="shared" si="179"/>
        <v>40</v>
      </c>
      <c r="K190" s="55">
        <f t="shared" si="180"/>
        <v>62.5</v>
      </c>
      <c r="L190" s="55">
        <f t="shared" si="181"/>
        <v>80</v>
      </c>
      <c r="M190" s="55">
        <f t="shared" si="182"/>
        <v>90</v>
      </c>
      <c r="N190" s="55">
        <f t="shared" si="183"/>
        <v>22</v>
      </c>
      <c r="O190" s="55">
        <f t="shared" si="184"/>
        <v>22</v>
      </c>
      <c r="P190" s="59">
        <f t="shared" si="185"/>
        <v>27.999999999999996</v>
      </c>
      <c r="Q190" s="59">
        <f t="shared" si="186"/>
        <v>32.5</v>
      </c>
      <c r="R190" s="59">
        <f t="shared" si="187"/>
        <v>50</v>
      </c>
      <c r="S190" s="59">
        <f t="shared" si="188"/>
        <v>80</v>
      </c>
      <c r="T190" s="59">
        <f t="shared" si="189"/>
        <v>22</v>
      </c>
      <c r="U190" s="59">
        <f t="shared" si="190"/>
        <v>22</v>
      </c>
      <c r="V190" s="59">
        <f t="shared" si="191"/>
        <v>25</v>
      </c>
      <c r="W190" s="59">
        <f t="shared" si="192"/>
        <v>17.25</v>
      </c>
      <c r="X190" s="59">
        <f t="shared" si="193"/>
        <v>26</v>
      </c>
      <c r="Y190" s="59">
        <f t="shared" si="194"/>
        <v>30</v>
      </c>
      <c r="Z190" s="59">
        <f t="shared" si="195"/>
        <v>34</v>
      </c>
      <c r="AA190" s="59">
        <f t="shared" si="196"/>
        <v>60</v>
      </c>
      <c r="AB190" s="59">
        <f t="shared" si="197"/>
        <v>80</v>
      </c>
      <c r="AC190" s="59">
        <f t="shared" si="198"/>
        <v>82.5</v>
      </c>
      <c r="AD190" s="59">
        <f t="shared" si="199"/>
        <v>95.999999999999986</v>
      </c>
      <c r="AE190" s="60">
        <f t="shared" si="200"/>
        <v>136</v>
      </c>
      <c r="AF190" s="60">
        <f t="shared" si="201"/>
        <v>138.75</v>
      </c>
      <c r="AG190" s="60">
        <f t="shared" si="202"/>
        <v>150</v>
      </c>
      <c r="AH190" s="60">
        <f t="shared" si="203"/>
        <v>162.5</v>
      </c>
      <c r="AI190" s="61">
        <f t="shared" si="204"/>
        <v>175</v>
      </c>
    </row>
    <row r="191" spans="1:35" x14ac:dyDescent="0.25">
      <c r="A191" s="144"/>
      <c r="B191" s="155"/>
      <c r="C191" s="153"/>
      <c r="D191" s="3">
        <v>15</v>
      </c>
      <c r="E191" s="3">
        <v>0.33</v>
      </c>
      <c r="F191" s="13" t="s">
        <v>90</v>
      </c>
      <c r="G191" s="58">
        <f t="shared" si="176"/>
        <v>48.484848484848484</v>
      </c>
      <c r="H191" s="55">
        <f t="shared" si="177"/>
        <v>48.484848484848484</v>
      </c>
      <c r="I191" s="55">
        <f t="shared" si="178"/>
        <v>48.484848484848484</v>
      </c>
      <c r="J191" s="55">
        <f t="shared" si="179"/>
        <v>48.484848484848484</v>
      </c>
      <c r="K191" s="55">
        <f t="shared" si="180"/>
        <v>75.757575757575751</v>
      </c>
      <c r="L191" s="55">
        <f t="shared" si="181"/>
        <v>96.969696969696969</v>
      </c>
      <c r="M191" s="55">
        <f t="shared" si="182"/>
        <v>109.09090909090908</v>
      </c>
      <c r="N191" s="55">
        <f t="shared" si="183"/>
        <v>26.666666666666668</v>
      </c>
      <c r="O191" s="55">
        <f t="shared" si="184"/>
        <v>26.666666666666668</v>
      </c>
      <c r="P191" s="59">
        <f t="shared" si="185"/>
        <v>33.939393939393938</v>
      </c>
      <c r="Q191" s="59">
        <f t="shared" si="186"/>
        <v>39.393939393939391</v>
      </c>
      <c r="R191" s="59">
        <f t="shared" si="187"/>
        <v>60.606060606060602</v>
      </c>
      <c r="S191" s="59">
        <f t="shared" si="188"/>
        <v>96.969696969696969</v>
      </c>
      <c r="T191" s="59">
        <f t="shared" si="189"/>
        <v>26.666666666666668</v>
      </c>
      <c r="U191" s="59">
        <f t="shared" si="190"/>
        <v>26.666666666666668</v>
      </c>
      <c r="V191" s="59">
        <f t="shared" si="191"/>
        <v>30.303030303030301</v>
      </c>
      <c r="W191" s="59">
        <f t="shared" si="192"/>
        <v>20.90909090909091</v>
      </c>
      <c r="X191" s="59">
        <f t="shared" si="193"/>
        <v>31.515151515151516</v>
      </c>
      <c r="Y191" s="59">
        <f t="shared" si="194"/>
        <v>36.36363636363636</v>
      </c>
      <c r="Z191" s="59">
        <f t="shared" si="195"/>
        <v>41.212121212121211</v>
      </c>
      <c r="AA191" s="59">
        <f t="shared" si="196"/>
        <v>72.72727272727272</v>
      </c>
      <c r="AB191" s="59">
        <f t="shared" si="197"/>
        <v>96.969696969696969</v>
      </c>
      <c r="AC191" s="59">
        <f t="shared" si="198"/>
        <v>100</v>
      </c>
      <c r="AD191" s="59">
        <f t="shared" si="199"/>
        <v>116.36363636363636</v>
      </c>
      <c r="AE191" s="60">
        <f t="shared" si="200"/>
        <v>164.84848484848484</v>
      </c>
      <c r="AF191" s="60">
        <f t="shared" si="201"/>
        <v>168.18181818181819</v>
      </c>
      <c r="AG191" s="60">
        <f t="shared" si="202"/>
        <v>181.81818181818181</v>
      </c>
      <c r="AH191" s="60">
        <f t="shared" si="203"/>
        <v>196.96969696969697</v>
      </c>
      <c r="AI191" s="61">
        <f t="shared" si="204"/>
        <v>212.12121212121212</v>
      </c>
    </row>
    <row r="192" spans="1:35" x14ac:dyDescent="0.25">
      <c r="A192" s="144"/>
      <c r="B192" s="155"/>
      <c r="C192" s="153"/>
      <c r="D192" s="3">
        <v>16</v>
      </c>
      <c r="E192" s="3">
        <v>0.2</v>
      </c>
      <c r="F192" s="13" t="s">
        <v>90</v>
      </c>
      <c r="G192" s="58">
        <f t="shared" si="176"/>
        <v>80</v>
      </c>
      <c r="H192" s="55">
        <f t="shared" si="177"/>
        <v>80</v>
      </c>
      <c r="I192" s="55">
        <f t="shared" si="178"/>
        <v>80</v>
      </c>
      <c r="J192" s="55">
        <f t="shared" si="179"/>
        <v>80</v>
      </c>
      <c r="K192" s="55">
        <f t="shared" si="180"/>
        <v>125</v>
      </c>
      <c r="L192" s="55">
        <f t="shared" si="181"/>
        <v>160</v>
      </c>
      <c r="M192" s="55">
        <f t="shared" si="182"/>
        <v>180</v>
      </c>
      <c r="N192" s="55">
        <f t="shared" si="183"/>
        <v>44</v>
      </c>
      <c r="O192" s="55">
        <f t="shared" si="184"/>
        <v>44</v>
      </c>
      <c r="P192" s="59">
        <f t="shared" si="185"/>
        <v>55.999999999999993</v>
      </c>
      <c r="Q192" s="59">
        <f t="shared" si="186"/>
        <v>65</v>
      </c>
      <c r="R192" s="59">
        <f t="shared" si="187"/>
        <v>100</v>
      </c>
      <c r="S192" s="59">
        <f t="shared" si="188"/>
        <v>160</v>
      </c>
      <c r="T192" s="59">
        <f t="shared" si="189"/>
        <v>44</v>
      </c>
      <c r="U192" s="59">
        <f t="shared" si="190"/>
        <v>44</v>
      </c>
      <c r="V192" s="59">
        <f t="shared" si="191"/>
        <v>50</v>
      </c>
      <c r="W192" s="59">
        <f t="shared" si="192"/>
        <v>34.5</v>
      </c>
      <c r="X192" s="59">
        <f t="shared" si="193"/>
        <v>52</v>
      </c>
      <c r="Y192" s="59">
        <f t="shared" si="194"/>
        <v>60</v>
      </c>
      <c r="Z192" s="59">
        <f t="shared" si="195"/>
        <v>68</v>
      </c>
      <c r="AA192" s="59">
        <f t="shared" si="196"/>
        <v>120</v>
      </c>
      <c r="AB192" s="59">
        <f t="shared" si="197"/>
        <v>160</v>
      </c>
      <c r="AC192" s="59">
        <f t="shared" si="198"/>
        <v>165</v>
      </c>
      <c r="AD192" s="59">
        <f t="shared" si="199"/>
        <v>191.99999999999997</v>
      </c>
      <c r="AE192" s="60">
        <f t="shared" si="200"/>
        <v>272</v>
      </c>
      <c r="AF192" s="60">
        <f t="shared" si="201"/>
        <v>277.5</v>
      </c>
      <c r="AG192" s="60">
        <f t="shared" si="202"/>
        <v>300</v>
      </c>
      <c r="AH192" s="60">
        <f t="shared" si="203"/>
        <v>325</v>
      </c>
      <c r="AI192" s="61">
        <f t="shared" si="204"/>
        <v>350</v>
      </c>
    </row>
    <row r="193" spans="1:35" x14ac:dyDescent="0.25">
      <c r="A193" s="144"/>
      <c r="B193" s="155"/>
      <c r="C193" s="153"/>
      <c r="D193" s="3">
        <v>18</v>
      </c>
      <c r="E193" s="3">
        <v>0.37</v>
      </c>
      <c r="F193" s="13" t="s">
        <v>90</v>
      </c>
      <c r="G193" s="58">
        <f t="shared" si="176"/>
        <v>43.243243243243242</v>
      </c>
      <c r="H193" s="55">
        <f t="shared" si="177"/>
        <v>43.243243243243242</v>
      </c>
      <c r="I193" s="55">
        <f t="shared" si="178"/>
        <v>43.243243243243242</v>
      </c>
      <c r="J193" s="55">
        <f t="shared" si="179"/>
        <v>43.243243243243242</v>
      </c>
      <c r="K193" s="55">
        <f t="shared" si="180"/>
        <v>67.567567567567565</v>
      </c>
      <c r="L193" s="55">
        <f t="shared" si="181"/>
        <v>86.486486486486484</v>
      </c>
      <c r="M193" s="55">
        <f t="shared" si="182"/>
        <v>97.297297297297305</v>
      </c>
      <c r="N193" s="55">
        <f t="shared" si="183"/>
        <v>23.783783783783786</v>
      </c>
      <c r="O193" s="55">
        <f t="shared" si="184"/>
        <v>23.783783783783786</v>
      </c>
      <c r="P193" s="59">
        <f t="shared" si="185"/>
        <v>30.27027027027027</v>
      </c>
      <c r="Q193" s="59">
        <f t="shared" si="186"/>
        <v>35.135135135135137</v>
      </c>
      <c r="R193" s="59">
        <f t="shared" si="187"/>
        <v>54.054054054054056</v>
      </c>
      <c r="S193" s="59">
        <f t="shared" si="188"/>
        <v>86.486486486486484</v>
      </c>
      <c r="T193" s="59">
        <f t="shared" si="189"/>
        <v>23.783783783783786</v>
      </c>
      <c r="U193" s="59">
        <f t="shared" si="190"/>
        <v>23.783783783783786</v>
      </c>
      <c r="V193" s="59">
        <f t="shared" si="191"/>
        <v>27.027027027027028</v>
      </c>
      <c r="W193" s="59">
        <f t="shared" si="192"/>
        <v>18.648648648648649</v>
      </c>
      <c r="X193" s="59">
        <f t="shared" si="193"/>
        <v>28.108108108108109</v>
      </c>
      <c r="Y193" s="59">
        <f t="shared" si="194"/>
        <v>32.432432432432435</v>
      </c>
      <c r="Z193" s="59">
        <f t="shared" si="195"/>
        <v>36.756756756756758</v>
      </c>
      <c r="AA193" s="59">
        <f t="shared" si="196"/>
        <v>64.86486486486487</v>
      </c>
      <c r="AB193" s="59">
        <f t="shared" si="197"/>
        <v>86.486486486486484</v>
      </c>
      <c r="AC193" s="59">
        <f t="shared" si="198"/>
        <v>89.189189189189193</v>
      </c>
      <c r="AD193" s="59">
        <f t="shared" si="199"/>
        <v>103.78378378378378</v>
      </c>
      <c r="AE193" s="60">
        <f t="shared" si="200"/>
        <v>147.02702702702703</v>
      </c>
      <c r="AF193" s="60">
        <f t="shared" si="201"/>
        <v>150</v>
      </c>
      <c r="AG193" s="60">
        <f t="shared" si="202"/>
        <v>162.16216216216216</v>
      </c>
      <c r="AH193" s="60">
        <f t="shared" si="203"/>
        <v>175.67567567567568</v>
      </c>
      <c r="AI193" s="61">
        <f t="shared" si="204"/>
        <v>189.18918918918919</v>
      </c>
    </row>
    <row r="194" spans="1:35" x14ac:dyDescent="0.25">
      <c r="A194" s="144"/>
      <c r="B194" s="155"/>
      <c r="C194" s="153"/>
      <c r="D194" s="3">
        <v>20</v>
      </c>
      <c r="E194" s="3">
        <v>0.38</v>
      </c>
      <c r="F194" s="13" t="s">
        <v>90</v>
      </c>
      <c r="G194" s="58">
        <f t="shared" si="176"/>
        <v>42.10526315789474</v>
      </c>
      <c r="H194" s="55">
        <f t="shared" si="177"/>
        <v>42.10526315789474</v>
      </c>
      <c r="I194" s="55">
        <f t="shared" si="178"/>
        <v>42.10526315789474</v>
      </c>
      <c r="J194" s="55">
        <f t="shared" si="179"/>
        <v>42.10526315789474</v>
      </c>
      <c r="K194" s="55">
        <f t="shared" si="180"/>
        <v>65.78947368421052</v>
      </c>
      <c r="L194" s="55">
        <f t="shared" si="181"/>
        <v>84.21052631578948</v>
      </c>
      <c r="M194" s="55">
        <f t="shared" si="182"/>
        <v>94.73684210526315</v>
      </c>
      <c r="N194" s="55">
        <f t="shared" si="183"/>
        <v>23.157894736842106</v>
      </c>
      <c r="O194" s="55">
        <f t="shared" si="184"/>
        <v>23.157894736842106</v>
      </c>
      <c r="P194" s="59">
        <f t="shared" si="185"/>
        <v>29.473684210526315</v>
      </c>
      <c r="Q194" s="59">
        <f t="shared" si="186"/>
        <v>34.210526315789473</v>
      </c>
      <c r="R194" s="59">
        <f t="shared" si="187"/>
        <v>52.631578947368418</v>
      </c>
      <c r="S194" s="59">
        <f t="shared" si="188"/>
        <v>84.21052631578948</v>
      </c>
      <c r="T194" s="59">
        <f t="shared" si="189"/>
        <v>23.157894736842106</v>
      </c>
      <c r="U194" s="59">
        <f t="shared" si="190"/>
        <v>23.157894736842106</v>
      </c>
      <c r="V194" s="59">
        <f t="shared" si="191"/>
        <v>26.315789473684209</v>
      </c>
      <c r="W194" s="59">
        <f t="shared" si="192"/>
        <v>18.157894736842106</v>
      </c>
      <c r="X194" s="59">
        <f t="shared" si="193"/>
        <v>27.368421052631579</v>
      </c>
      <c r="Y194" s="59">
        <f t="shared" si="194"/>
        <v>31.578947368421051</v>
      </c>
      <c r="Z194" s="59">
        <f t="shared" si="195"/>
        <v>35.789473684210527</v>
      </c>
      <c r="AA194" s="59">
        <f t="shared" si="196"/>
        <v>63.157894736842103</v>
      </c>
      <c r="AB194" s="59">
        <f t="shared" si="197"/>
        <v>84.21052631578948</v>
      </c>
      <c r="AC194" s="59">
        <f t="shared" si="198"/>
        <v>86.84210526315789</v>
      </c>
      <c r="AD194" s="59">
        <f t="shared" si="199"/>
        <v>101.05263157894737</v>
      </c>
      <c r="AE194" s="60">
        <f t="shared" si="200"/>
        <v>143.15789473684211</v>
      </c>
      <c r="AF194" s="60">
        <f t="shared" si="201"/>
        <v>146.05263157894737</v>
      </c>
      <c r="AG194" s="60">
        <f t="shared" si="202"/>
        <v>157.89473684210526</v>
      </c>
      <c r="AH194" s="60">
        <f t="shared" si="203"/>
        <v>171.05263157894737</v>
      </c>
      <c r="AI194" s="61">
        <f t="shared" si="204"/>
        <v>184.21052631578948</v>
      </c>
    </row>
    <row r="195" spans="1:35" x14ac:dyDescent="0.25">
      <c r="A195" s="144"/>
      <c r="B195" s="155"/>
      <c r="C195" s="153"/>
      <c r="D195" s="3">
        <v>22</v>
      </c>
      <c r="E195" s="3">
        <v>0.37</v>
      </c>
      <c r="F195" s="13" t="s">
        <v>90</v>
      </c>
      <c r="G195" s="58">
        <f t="shared" si="176"/>
        <v>43.243243243243242</v>
      </c>
      <c r="H195" s="55">
        <f t="shared" si="177"/>
        <v>43.243243243243242</v>
      </c>
      <c r="I195" s="55">
        <f t="shared" si="178"/>
        <v>43.243243243243242</v>
      </c>
      <c r="J195" s="55">
        <f t="shared" si="179"/>
        <v>43.243243243243242</v>
      </c>
      <c r="K195" s="55">
        <f t="shared" si="180"/>
        <v>67.567567567567565</v>
      </c>
      <c r="L195" s="55">
        <f t="shared" si="181"/>
        <v>86.486486486486484</v>
      </c>
      <c r="M195" s="55">
        <f t="shared" si="182"/>
        <v>97.297297297297305</v>
      </c>
      <c r="N195" s="55">
        <f t="shared" si="183"/>
        <v>23.783783783783786</v>
      </c>
      <c r="O195" s="55">
        <f t="shared" si="184"/>
        <v>23.783783783783786</v>
      </c>
      <c r="P195" s="59">
        <f t="shared" si="185"/>
        <v>30.27027027027027</v>
      </c>
      <c r="Q195" s="59">
        <f t="shared" si="186"/>
        <v>35.135135135135137</v>
      </c>
      <c r="R195" s="59">
        <f t="shared" si="187"/>
        <v>54.054054054054056</v>
      </c>
      <c r="S195" s="59">
        <f t="shared" si="188"/>
        <v>86.486486486486484</v>
      </c>
      <c r="T195" s="59">
        <f t="shared" si="189"/>
        <v>23.783783783783786</v>
      </c>
      <c r="U195" s="59">
        <f t="shared" si="190"/>
        <v>23.783783783783786</v>
      </c>
      <c r="V195" s="59">
        <f t="shared" si="191"/>
        <v>27.027027027027028</v>
      </c>
      <c r="W195" s="59">
        <f t="shared" si="192"/>
        <v>18.648648648648649</v>
      </c>
      <c r="X195" s="59">
        <f t="shared" si="193"/>
        <v>28.108108108108109</v>
      </c>
      <c r="Y195" s="59">
        <f t="shared" si="194"/>
        <v>32.432432432432435</v>
      </c>
      <c r="Z195" s="59">
        <f t="shared" si="195"/>
        <v>36.756756756756758</v>
      </c>
      <c r="AA195" s="59">
        <f t="shared" si="196"/>
        <v>64.86486486486487</v>
      </c>
      <c r="AB195" s="59">
        <f t="shared" si="197"/>
        <v>86.486486486486484</v>
      </c>
      <c r="AC195" s="59">
        <f t="shared" si="198"/>
        <v>89.189189189189193</v>
      </c>
      <c r="AD195" s="59">
        <f t="shared" si="199"/>
        <v>103.78378378378378</v>
      </c>
      <c r="AE195" s="60">
        <f t="shared" si="200"/>
        <v>147.02702702702703</v>
      </c>
      <c r="AF195" s="60">
        <f t="shared" si="201"/>
        <v>150</v>
      </c>
      <c r="AG195" s="60">
        <f t="shared" si="202"/>
        <v>162.16216216216216</v>
      </c>
      <c r="AH195" s="60">
        <f t="shared" si="203"/>
        <v>175.67567567567568</v>
      </c>
      <c r="AI195" s="61">
        <f t="shared" si="204"/>
        <v>189.18918918918919</v>
      </c>
    </row>
    <row r="196" spans="1:35" x14ac:dyDescent="0.25">
      <c r="A196" s="144"/>
      <c r="B196" s="155"/>
      <c r="C196" s="153"/>
      <c r="D196" s="3">
        <v>25</v>
      </c>
      <c r="E196" s="3">
        <v>0.28999999999999998</v>
      </c>
      <c r="F196" s="13" t="s">
        <v>90</v>
      </c>
      <c r="G196" s="58">
        <f t="shared" si="176"/>
        <v>55.172413793103452</v>
      </c>
      <c r="H196" s="55">
        <f t="shared" si="177"/>
        <v>55.172413793103452</v>
      </c>
      <c r="I196" s="55">
        <f t="shared" si="178"/>
        <v>55.172413793103452</v>
      </c>
      <c r="J196" s="55">
        <f t="shared" si="179"/>
        <v>55.172413793103452</v>
      </c>
      <c r="K196" s="55">
        <f t="shared" si="180"/>
        <v>86.206896551724142</v>
      </c>
      <c r="L196" s="55">
        <f t="shared" si="181"/>
        <v>110.3448275862069</v>
      </c>
      <c r="M196" s="55">
        <f t="shared" si="182"/>
        <v>124.13793103448276</v>
      </c>
      <c r="N196" s="55">
        <f t="shared" si="183"/>
        <v>30.3448275862069</v>
      </c>
      <c r="O196" s="55">
        <f t="shared" si="184"/>
        <v>30.3448275862069</v>
      </c>
      <c r="P196" s="59">
        <f t="shared" si="185"/>
        <v>38.620689655172413</v>
      </c>
      <c r="Q196" s="59">
        <f t="shared" si="186"/>
        <v>44.827586206896555</v>
      </c>
      <c r="R196" s="59">
        <f t="shared" si="187"/>
        <v>68.965517241379317</v>
      </c>
      <c r="S196" s="59">
        <f t="shared" si="188"/>
        <v>110.3448275862069</v>
      </c>
      <c r="T196" s="59">
        <f t="shared" si="189"/>
        <v>30.3448275862069</v>
      </c>
      <c r="U196" s="59">
        <f t="shared" si="190"/>
        <v>30.3448275862069</v>
      </c>
      <c r="V196" s="59">
        <f t="shared" si="191"/>
        <v>34.482758620689658</v>
      </c>
      <c r="W196" s="59">
        <f t="shared" si="192"/>
        <v>23.793103448275865</v>
      </c>
      <c r="X196" s="59">
        <f t="shared" si="193"/>
        <v>35.862068965517246</v>
      </c>
      <c r="Y196" s="59">
        <f t="shared" si="194"/>
        <v>41.379310344827587</v>
      </c>
      <c r="Z196" s="59">
        <f t="shared" si="195"/>
        <v>46.896551724137936</v>
      </c>
      <c r="AA196" s="59">
        <f t="shared" si="196"/>
        <v>82.758620689655174</v>
      </c>
      <c r="AB196" s="59">
        <f t="shared" si="197"/>
        <v>110.3448275862069</v>
      </c>
      <c r="AC196" s="59">
        <f t="shared" si="198"/>
        <v>113.79310344827587</v>
      </c>
      <c r="AD196" s="59">
        <f t="shared" si="199"/>
        <v>132.41379310344828</v>
      </c>
      <c r="AE196" s="60">
        <f t="shared" si="200"/>
        <v>187.58620689655174</v>
      </c>
      <c r="AF196" s="60">
        <f t="shared" si="201"/>
        <v>191.37931034482759</v>
      </c>
      <c r="AG196" s="60">
        <f t="shared" si="202"/>
        <v>206.89655172413794</v>
      </c>
      <c r="AH196" s="60">
        <f t="shared" si="203"/>
        <v>224.13793103448276</v>
      </c>
      <c r="AI196" s="61">
        <f t="shared" si="204"/>
        <v>241.37931034482762</v>
      </c>
    </row>
    <row r="197" spans="1:35" x14ac:dyDescent="0.25">
      <c r="A197" s="144"/>
      <c r="B197" s="155"/>
      <c r="C197" s="153"/>
      <c r="D197" s="3">
        <v>30</v>
      </c>
      <c r="E197" s="3">
        <v>0.37</v>
      </c>
      <c r="F197" s="13" t="s">
        <v>90</v>
      </c>
      <c r="G197" s="58">
        <f t="shared" si="176"/>
        <v>43.243243243243242</v>
      </c>
      <c r="H197" s="55">
        <f t="shared" si="177"/>
        <v>43.243243243243242</v>
      </c>
      <c r="I197" s="55">
        <f t="shared" si="178"/>
        <v>43.243243243243242</v>
      </c>
      <c r="J197" s="55">
        <f t="shared" si="179"/>
        <v>43.243243243243242</v>
      </c>
      <c r="K197" s="55">
        <f t="shared" si="180"/>
        <v>67.567567567567565</v>
      </c>
      <c r="L197" s="55">
        <f t="shared" si="181"/>
        <v>86.486486486486484</v>
      </c>
      <c r="M197" s="55">
        <f t="shared" si="182"/>
        <v>97.297297297297305</v>
      </c>
      <c r="N197" s="55">
        <f t="shared" si="183"/>
        <v>23.783783783783786</v>
      </c>
      <c r="O197" s="55">
        <f t="shared" si="184"/>
        <v>23.783783783783786</v>
      </c>
      <c r="P197" s="59">
        <f t="shared" si="185"/>
        <v>30.27027027027027</v>
      </c>
      <c r="Q197" s="59">
        <f t="shared" si="186"/>
        <v>35.135135135135137</v>
      </c>
      <c r="R197" s="59">
        <f t="shared" si="187"/>
        <v>54.054054054054056</v>
      </c>
      <c r="S197" s="59">
        <f t="shared" si="188"/>
        <v>86.486486486486484</v>
      </c>
      <c r="T197" s="59">
        <f t="shared" si="189"/>
        <v>23.783783783783786</v>
      </c>
      <c r="U197" s="59">
        <f t="shared" si="190"/>
        <v>23.783783783783786</v>
      </c>
      <c r="V197" s="59">
        <f t="shared" si="191"/>
        <v>27.027027027027028</v>
      </c>
      <c r="W197" s="59">
        <f t="shared" si="192"/>
        <v>18.648648648648649</v>
      </c>
      <c r="X197" s="59">
        <f t="shared" si="193"/>
        <v>28.108108108108109</v>
      </c>
      <c r="Y197" s="59">
        <f t="shared" si="194"/>
        <v>32.432432432432435</v>
      </c>
      <c r="Z197" s="59">
        <f t="shared" si="195"/>
        <v>36.756756756756758</v>
      </c>
      <c r="AA197" s="59">
        <f t="shared" si="196"/>
        <v>64.86486486486487</v>
      </c>
      <c r="AB197" s="59">
        <f t="shared" si="197"/>
        <v>86.486486486486484</v>
      </c>
      <c r="AC197" s="59">
        <f t="shared" si="198"/>
        <v>89.189189189189193</v>
      </c>
      <c r="AD197" s="59">
        <f t="shared" si="199"/>
        <v>103.78378378378378</v>
      </c>
      <c r="AE197" s="60">
        <f t="shared" si="200"/>
        <v>147.02702702702703</v>
      </c>
      <c r="AF197" s="60">
        <f t="shared" si="201"/>
        <v>150</v>
      </c>
      <c r="AG197" s="60">
        <f t="shared" si="202"/>
        <v>162.16216216216216</v>
      </c>
      <c r="AH197" s="60">
        <f t="shared" si="203"/>
        <v>175.67567567567568</v>
      </c>
      <c r="AI197" s="61">
        <f t="shared" si="204"/>
        <v>189.18918918918919</v>
      </c>
    </row>
    <row r="198" spans="1:35" x14ac:dyDescent="0.25">
      <c r="A198" s="144"/>
      <c r="B198" s="155"/>
      <c r="C198" s="153"/>
      <c r="D198" s="3">
        <v>32</v>
      </c>
      <c r="E198" s="3">
        <v>0.43</v>
      </c>
      <c r="F198" s="13" t="s">
        <v>90</v>
      </c>
      <c r="G198" s="58">
        <f t="shared" si="176"/>
        <v>37.209302325581397</v>
      </c>
      <c r="H198" s="55">
        <f t="shared" si="177"/>
        <v>37.209302325581397</v>
      </c>
      <c r="I198" s="55">
        <f t="shared" si="178"/>
        <v>37.209302325581397</v>
      </c>
      <c r="J198" s="55">
        <f t="shared" si="179"/>
        <v>37.209302325581397</v>
      </c>
      <c r="K198" s="55">
        <f t="shared" si="180"/>
        <v>58.139534883720934</v>
      </c>
      <c r="L198" s="55">
        <f t="shared" si="181"/>
        <v>74.418604651162795</v>
      </c>
      <c r="M198" s="55">
        <f t="shared" si="182"/>
        <v>83.720930232558146</v>
      </c>
      <c r="N198" s="55">
        <f t="shared" si="183"/>
        <v>20.465116279069768</v>
      </c>
      <c r="O198" s="55">
        <f t="shared" si="184"/>
        <v>20.465116279069768</v>
      </c>
      <c r="P198" s="59">
        <f t="shared" si="185"/>
        <v>26.046511627906977</v>
      </c>
      <c r="Q198" s="59">
        <f t="shared" si="186"/>
        <v>30.232558139534884</v>
      </c>
      <c r="R198" s="59">
        <f t="shared" si="187"/>
        <v>46.511627906976742</v>
      </c>
      <c r="S198" s="59">
        <f t="shared" si="188"/>
        <v>74.418604651162795</v>
      </c>
      <c r="T198" s="59">
        <f t="shared" si="189"/>
        <v>20.465116279069768</v>
      </c>
      <c r="U198" s="59">
        <f t="shared" si="190"/>
        <v>20.465116279069768</v>
      </c>
      <c r="V198" s="59">
        <f t="shared" si="191"/>
        <v>23.255813953488371</v>
      </c>
      <c r="W198" s="59">
        <f t="shared" si="192"/>
        <v>16.046511627906977</v>
      </c>
      <c r="X198" s="59">
        <f t="shared" si="193"/>
        <v>24.186046511627907</v>
      </c>
      <c r="Y198" s="59">
        <f t="shared" si="194"/>
        <v>27.906976744186046</v>
      </c>
      <c r="Z198" s="59">
        <f t="shared" si="195"/>
        <v>31.627906976744185</v>
      </c>
      <c r="AA198" s="59">
        <f t="shared" si="196"/>
        <v>55.813953488372093</v>
      </c>
      <c r="AB198" s="59">
        <f t="shared" si="197"/>
        <v>74.418604651162795</v>
      </c>
      <c r="AC198" s="59">
        <f t="shared" si="198"/>
        <v>76.744186046511629</v>
      </c>
      <c r="AD198" s="59">
        <f t="shared" si="199"/>
        <v>89.302325581395351</v>
      </c>
      <c r="AE198" s="60">
        <f t="shared" si="200"/>
        <v>126.51162790697674</v>
      </c>
      <c r="AF198" s="60">
        <f t="shared" si="201"/>
        <v>129.06976744186048</v>
      </c>
      <c r="AG198" s="60">
        <f t="shared" si="202"/>
        <v>139.53488372093022</v>
      </c>
      <c r="AH198" s="60">
        <f t="shared" si="203"/>
        <v>151.16279069767441</v>
      </c>
      <c r="AI198" s="61">
        <f t="shared" si="204"/>
        <v>162.7906976744186</v>
      </c>
    </row>
    <row r="199" spans="1:35" x14ac:dyDescent="0.25">
      <c r="A199" s="144"/>
      <c r="B199" s="155"/>
      <c r="C199" s="153"/>
      <c r="D199" s="3">
        <v>36</v>
      </c>
      <c r="E199" s="3">
        <v>0.43</v>
      </c>
      <c r="F199" s="13" t="s">
        <v>90</v>
      </c>
      <c r="G199" s="58">
        <f t="shared" si="176"/>
        <v>37.209302325581397</v>
      </c>
      <c r="H199" s="55">
        <f t="shared" si="177"/>
        <v>37.209302325581397</v>
      </c>
      <c r="I199" s="55">
        <f t="shared" si="178"/>
        <v>37.209302325581397</v>
      </c>
      <c r="J199" s="55">
        <f t="shared" si="179"/>
        <v>37.209302325581397</v>
      </c>
      <c r="K199" s="55">
        <f t="shared" si="180"/>
        <v>58.139534883720934</v>
      </c>
      <c r="L199" s="55">
        <f t="shared" si="181"/>
        <v>74.418604651162795</v>
      </c>
      <c r="M199" s="55">
        <f t="shared" si="182"/>
        <v>83.720930232558146</v>
      </c>
      <c r="N199" s="55">
        <f t="shared" si="183"/>
        <v>20.465116279069768</v>
      </c>
      <c r="O199" s="55">
        <f t="shared" si="184"/>
        <v>20.465116279069768</v>
      </c>
      <c r="P199" s="59">
        <f t="shared" si="185"/>
        <v>26.046511627906977</v>
      </c>
      <c r="Q199" s="59">
        <f t="shared" si="186"/>
        <v>30.232558139534884</v>
      </c>
      <c r="R199" s="59">
        <f t="shared" si="187"/>
        <v>46.511627906976742</v>
      </c>
      <c r="S199" s="59">
        <f t="shared" si="188"/>
        <v>74.418604651162795</v>
      </c>
      <c r="T199" s="59">
        <f t="shared" si="189"/>
        <v>20.465116279069768</v>
      </c>
      <c r="U199" s="59">
        <f t="shared" si="190"/>
        <v>20.465116279069768</v>
      </c>
      <c r="V199" s="59">
        <f t="shared" si="191"/>
        <v>23.255813953488371</v>
      </c>
      <c r="W199" s="59">
        <f t="shared" si="192"/>
        <v>16.046511627906977</v>
      </c>
      <c r="X199" s="59">
        <f t="shared" si="193"/>
        <v>24.186046511627907</v>
      </c>
      <c r="Y199" s="59">
        <f t="shared" si="194"/>
        <v>27.906976744186046</v>
      </c>
      <c r="Z199" s="59">
        <f t="shared" si="195"/>
        <v>31.627906976744185</v>
      </c>
      <c r="AA199" s="59">
        <f t="shared" si="196"/>
        <v>55.813953488372093</v>
      </c>
      <c r="AB199" s="59">
        <f t="shared" si="197"/>
        <v>74.418604651162795</v>
      </c>
      <c r="AC199" s="59">
        <f t="shared" si="198"/>
        <v>76.744186046511629</v>
      </c>
      <c r="AD199" s="59">
        <f t="shared" si="199"/>
        <v>89.302325581395351</v>
      </c>
      <c r="AE199" s="60">
        <f t="shared" si="200"/>
        <v>126.51162790697674</v>
      </c>
      <c r="AF199" s="60">
        <f t="shared" si="201"/>
        <v>129.06976744186048</v>
      </c>
      <c r="AG199" s="60">
        <f t="shared" si="202"/>
        <v>139.53488372093022</v>
      </c>
      <c r="AH199" s="60">
        <f t="shared" si="203"/>
        <v>151.16279069767441</v>
      </c>
      <c r="AI199" s="61">
        <f t="shared" si="204"/>
        <v>162.7906976744186</v>
      </c>
    </row>
    <row r="200" spans="1:35" x14ac:dyDescent="0.25">
      <c r="A200" s="144"/>
      <c r="B200" s="155"/>
      <c r="C200" s="153"/>
      <c r="D200" s="3">
        <v>38</v>
      </c>
      <c r="E200" s="3">
        <v>0.43</v>
      </c>
      <c r="F200" s="13" t="s">
        <v>90</v>
      </c>
      <c r="G200" s="58">
        <f t="shared" si="176"/>
        <v>37.209302325581397</v>
      </c>
      <c r="H200" s="55">
        <f t="shared" si="177"/>
        <v>37.209302325581397</v>
      </c>
      <c r="I200" s="55">
        <f t="shared" si="178"/>
        <v>37.209302325581397</v>
      </c>
      <c r="J200" s="55">
        <f t="shared" si="179"/>
        <v>37.209302325581397</v>
      </c>
      <c r="K200" s="55">
        <f t="shared" si="180"/>
        <v>58.139534883720934</v>
      </c>
      <c r="L200" s="55">
        <f t="shared" si="181"/>
        <v>74.418604651162795</v>
      </c>
      <c r="M200" s="55">
        <f t="shared" si="182"/>
        <v>83.720930232558146</v>
      </c>
      <c r="N200" s="55">
        <f t="shared" si="183"/>
        <v>20.465116279069768</v>
      </c>
      <c r="O200" s="55">
        <f t="shared" si="184"/>
        <v>20.465116279069768</v>
      </c>
      <c r="P200" s="59">
        <f t="shared" si="185"/>
        <v>26.046511627906977</v>
      </c>
      <c r="Q200" s="59">
        <f t="shared" si="186"/>
        <v>30.232558139534884</v>
      </c>
      <c r="R200" s="59">
        <f t="shared" si="187"/>
        <v>46.511627906976742</v>
      </c>
      <c r="S200" s="59">
        <f t="shared" si="188"/>
        <v>74.418604651162795</v>
      </c>
      <c r="T200" s="59">
        <f t="shared" si="189"/>
        <v>20.465116279069768</v>
      </c>
      <c r="U200" s="59">
        <f t="shared" si="190"/>
        <v>20.465116279069768</v>
      </c>
      <c r="V200" s="59">
        <f t="shared" si="191"/>
        <v>23.255813953488371</v>
      </c>
      <c r="W200" s="59">
        <f t="shared" si="192"/>
        <v>16.046511627906977</v>
      </c>
      <c r="X200" s="59">
        <f t="shared" si="193"/>
        <v>24.186046511627907</v>
      </c>
      <c r="Y200" s="59">
        <f t="shared" si="194"/>
        <v>27.906976744186046</v>
      </c>
      <c r="Z200" s="59">
        <f t="shared" si="195"/>
        <v>31.627906976744185</v>
      </c>
      <c r="AA200" s="59">
        <f t="shared" si="196"/>
        <v>55.813953488372093</v>
      </c>
      <c r="AB200" s="59">
        <f t="shared" si="197"/>
        <v>74.418604651162795</v>
      </c>
      <c r="AC200" s="59">
        <f t="shared" si="198"/>
        <v>76.744186046511629</v>
      </c>
      <c r="AD200" s="59">
        <f t="shared" si="199"/>
        <v>89.302325581395351</v>
      </c>
      <c r="AE200" s="60">
        <f t="shared" si="200"/>
        <v>126.51162790697674</v>
      </c>
      <c r="AF200" s="60">
        <f t="shared" si="201"/>
        <v>129.06976744186048</v>
      </c>
      <c r="AG200" s="60">
        <f t="shared" si="202"/>
        <v>139.53488372093022</v>
      </c>
      <c r="AH200" s="60">
        <f t="shared" si="203"/>
        <v>151.16279069767441</v>
      </c>
      <c r="AI200" s="61">
        <f t="shared" si="204"/>
        <v>162.7906976744186</v>
      </c>
    </row>
    <row r="201" spans="1:35" x14ac:dyDescent="0.25">
      <c r="A201" s="144"/>
      <c r="B201" s="155"/>
      <c r="C201" s="153"/>
      <c r="D201" s="3">
        <v>40</v>
      </c>
      <c r="E201" s="3">
        <v>0.43</v>
      </c>
      <c r="F201" s="13" t="s">
        <v>90</v>
      </c>
      <c r="G201" s="58">
        <f t="shared" si="176"/>
        <v>37.209302325581397</v>
      </c>
      <c r="H201" s="55">
        <f t="shared" si="177"/>
        <v>37.209302325581397</v>
      </c>
      <c r="I201" s="55">
        <f t="shared" si="178"/>
        <v>37.209302325581397</v>
      </c>
      <c r="J201" s="55">
        <f t="shared" si="179"/>
        <v>37.209302325581397</v>
      </c>
      <c r="K201" s="55">
        <f t="shared" si="180"/>
        <v>58.139534883720934</v>
      </c>
      <c r="L201" s="55">
        <f t="shared" si="181"/>
        <v>74.418604651162795</v>
      </c>
      <c r="M201" s="55">
        <f t="shared" si="182"/>
        <v>83.720930232558146</v>
      </c>
      <c r="N201" s="55">
        <f t="shared" si="183"/>
        <v>20.465116279069768</v>
      </c>
      <c r="O201" s="55">
        <f t="shared" si="184"/>
        <v>20.465116279069768</v>
      </c>
      <c r="P201" s="59">
        <f t="shared" si="185"/>
        <v>26.046511627906977</v>
      </c>
      <c r="Q201" s="59">
        <f t="shared" si="186"/>
        <v>30.232558139534884</v>
      </c>
      <c r="R201" s="59">
        <f t="shared" si="187"/>
        <v>46.511627906976742</v>
      </c>
      <c r="S201" s="59">
        <f t="shared" si="188"/>
        <v>74.418604651162795</v>
      </c>
      <c r="T201" s="59">
        <f t="shared" si="189"/>
        <v>20.465116279069768</v>
      </c>
      <c r="U201" s="59">
        <f t="shared" si="190"/>
        <v>20.465116279069768</v>
      </c>
      <c r="V201" s="59">
        <f t="shared" si="191"/>
        <v>23.255813953488371</v>
      </c>
      <c r="W201" s="59">
        <f t="shared" si="192"/>
        <v>16.046511627906977</v>
      </c>
      <c r="X201" s="59">
        <f t="shared" si="193"/>
        <v>24.186046511627907</v>
      </c>
      <c r="Y201" s="59">
        <f t="shared" si="194"/>
        <v>27.906976744186046</v>
      </c>
      <c r="Z201" s="59">
        <f t="shared" si="195"/>
        <v>31.627906976744185</v>
      </c>
      <c r="AA201" s="59">
        <f t="shared" si="196"/>
        <v>55.813953488372093</v>
      </c>
      <c r="AB201" s="59">
        <f t="shared" si="197"/>
        <v>74.418604651162795</v>
      </c>
      <c r="AC201" s="59">
        <f t="shared" si="198"/>
        <v>76.744186046511629</v>
      </c>
      <c r="AD201" s="59">
        <f t="shared" si="199"/>
        <v>89.302325581395351</v>
      </c>
      <c r="AE201" s="60">
        <f t="shared" si="200"/>
        <v>126.51162790697674</v>
      </c>
      <c r="AF201" s="60">
        <f t="shared" si="201"/>
        <v>129.06976744186048</v>
      </c>
      <c r="AG201" s="60">
        <f t="shared" si="202"/>
        <v>139.53488372093022</v>
      </c>
      <c r="AH201" s="60">
        <f t="shared" si="203"/>
        <v>151.16279069767441</v>
      </c>
      <c r="AI201" s="61">
        <f t="shared" si="204"/>
        <v>162.7906976744186</v>
      </c>
    </row>
    <row r="202" spans="1:35" x14ac:dyDescent="0.25">
      <c r="A202" s="144"/>
      <c r="B202" s="155"/>
      <c r="C202" s="153"/>
      <c r="D202" s="3">
        <v>58</v>
      </c>
      <c r="E202" s="3">
        <v>0.67</v>
      </c>
      <c r="F202" s="13" t="s">
        <v>90</v>
      </c>
      <c r="G202" s="58">
        <f t="shared" si="176"/>
        <v>23.880597014925371</v>
      </c>
      <c r="H202" s="55">
        <f t="shared" si="177"/>
        <v>23.880597014925371</v>
      </c>
      <c r="I202" s="55">
        <f t="shared" si="178"/>
        <v>23.880597014925371</v>
      </c>
      <c r="J202" s="55">
        <f t="shared" si="179"/>
        <v>23.880597014925371</v>
      </c>
      <c r="K202" s="55">
        <f t="shared" si="180"/>
        <v>37.31343283582089</v>
      </c>
      <c r="L202" s="55">
        <f t="shared" si="181"/>
        <v>47.761194029850742</v>
      </c>
      <c r="M202" s="55">
        <f t="shared" si="182"/>
        <v>53.731343283582085</v>
      </c>
      <c r="N202" s="55">
        <f t="shared" si="183"/>
        <v>13.134328358208956</v>
      </c>
      <c r="O202" s="55">
        <f t="shared" si="184"/>
        <v>13.134328358208956</v>
      </c>
      <c r="P202" s="59">
        <f t="shared" si="185"/>
        <v>16.71641791044776</v>
      </c>
      <c r="Q202" s="59">
        <f t="shared" si="186"/>
        <v>19.402985074626866</v>
      </c>
      <c r="R202" s="59">
        <f t="shared" si="187"/>
        <v>29.850746268656714</v>
      </c>
      <c r="S202" s="59">
        <f t="shared" si="188"/>
        <v>47.761194029850742</v>
      </c>
      <c r="T202" s="59">
        <f t="shared" si="189"/>
        <v>13.134328358208956</v>
      </c>
      <c r="U202" s="59">
        <f t="shared" si="190"/>
        <v>13.134328358208956</v>
      </c>
      <c r="V202" s="59">
        <f t="shared" si="191"/>
        <v>14.925373134328357</v>
      </c>
      <c r="W202" s="59">
        <f t="shared" si="192"/>
        <v>10.298507462686567</v>
      </c>
      <c r="X202" s="59">
        <f t="shared" si="193"/>
        <v>15.522388059701493</v>
      </c>
      <c r="Y202" s="59">
        <f t="shared" si="194"/>
        <v>17.910447761194028</v>
      </c>
      <c r="Z202" s="59">
        <f t="shared" si="195"/>
        <v>20.298507462686565</v>
      </c>
      <c r="AA202" s="59">
        <f t="shared" si="196"/>
        <v>35.820895522388057</v>
      </c>
      <c r="AB202" s="59">
        <f t="shared" si="197"/>
        <v>47.761194029850742</v>
      </c>
      <c r="AC202" s="59">
        <f t="shared" si="198"/>
        <v>49.253731343283576</v>
      </c>
      <c r="AD202" s="59">
        <f t="shared" si="199"/>
        <v>57.31343283582089</v>
      </c>
      <c r="AE202" s="60">
        <f t="shared" si="200"/>
        <v>81.194029850746261</v>
      </c>
      <c r="AF202" s="60">
        <f t="shared" si="201"/>
        <v>82.835820895522389</v>
      </c>
      <c r="AG202" s="60">
        <f t="shared" si="202"/>
        <v>89.552238805970148</v>
      </c>
      <c r="AH202" s="60">
        <f t="shared" si="203"/>
        <v>97.014925373134318</v>
      </c>
      <c r="AI202" s="61">
        <f t="shared" si="204"/>
        <v>104.4776119402985</v>
      </c>
    </row>
    <row r="203" spans="1:35" x14ac:dyDescent="0.25">
      <c r="A203" s="144"/>
      <c r="B203" s="155"/>
      <c r="C203" s="153"/>
      <c r="D203" s="3">
        <v>65</v>
      </c>
      <c r="E203" s="3">
        <v>0.67</v>
      </c>
      <c r="F203" s="13" t="s">
        <v>90</v>
      </c>
      <c r="G203" s="58">
        <f t="shared" si="176"/>
        <v>23.880597014925371</v>
      </c>
      <c r="H203" s="55">
        <f t="shared" si="177"/>
        <v>23.880597014925371</v>
      </c>
      <c r="I203" s="55">
        <f t="shared" si="178"/>
        <v>23.880597014925371</v>
      </c>
      <c r="J203" s="55">
        <f t="shared" si="179"/>
        <v>23.880597014925371</v>
      </c>
      <c r="K203" s="55">
        <f t="shared" si="180"/>
        <v>37.31343283582089</v>
      </c>
      <c r="L203" s="55">
        <f t="shared" si="181"/>
        <v>47.761194029850742</v>
      </c>
      <c r="M203" s="55">
        <f t="shared" si="182"/>
        <v>53.731343283582085</v>
      </c>
      <c r="N203" s="55">
        <f t="shared" si="183"/>
        <v>13.134328358208956</v>
      </c>
      <c r="O203" s="55">
        <f t="shared" si="184"/>
        <v>13.134328358208956</v>
      </c>
      <c r="P203" s="59">
        <f t="shared" si="185"/>
        <v>16.71641791044776</v>
      </c>
      <c r="Q203" s="59">
        <f t="shared" si="186"/>
        <v>19.402985074626866</v>
      </c>
      <c r="R203" s="59">
        <f t="shared" si="187"/>
        <v>29.850746268656714</v>
      </c>
      <c r="S203" s="59">
        <f t="shared" si="188"/>
        <v>47.761194029850742</v>
      </c>
      <c r="T203" s="59">
        <f t="shared" si="189"/>
        <v>13.134328358208956</v>
      </c>
      <c r="U203" s="59">
        <f t="shared" si="190"/>
        <v>13.134328358208956</v>
      </c>
      <c r="V203" s="59">
        <f t="shared" si="191"/>
        <v>14.925373134328357</v>
      </c>
      <c r="W203" s="59">
        <f t="shared" si="192"/>
        <v>10.298507462686567</v>
      </c>
      <c r="X203" s="59">
        <f t="shared" si="193"/>
        <v>15.522388059701493</v>
      </c>
      <c r="Y203" s="59">
        <f t="shared" si="194"/>
        <v>17.910447761194028</v>
      </c>
      <c r="Z203" s="59">
        <f t="shared" si="195"/>
        <v>20.298507462686565</v>
      </c>
      <c r="AA203" s="59">
        <f t="shared" si="196"/>
        <v>35.820895522388057</v>
      </c>
      <c r="AB203" s="59">
        <f t="shared" si="197"/>
        <v>47.761194029850742</v>
      </c>
      <c r="AC203" s="59">
        <f>33/E203</f>
        <v>49.253731343283576</v>
      </c>
      <c r="AD203" s="59">
        <f t="shared" si="199"/>
        <v>57.31343283582089</v>
      </c>
      <c r="AE203" s="60">
        <f t="shared" si="200"/>
        <v>81.194029850746261</v>
      </c>
      <c r="AF203" s="60">
        <f t="shared" si="201"/>
        <v>82.835820895522389</v>
      </c>
      <c r="AG203" s="60">
        <f t="shared" si="202"/>
        <v>89.552238805970148</v>
      </c>
      <c r="AH203" s="60">
        <f t="shared" si="203"/>
        <v>97.014925373134318</v>
      </c>
      <c r="AI203" s="61">
        <f t="shared" si="204"/>
        <v>104.4776119402985</v>
      </c>
    </row>
    <row r="204" spans="1:35" x14ac:dyDescent="0.25">
      <c r="A204" s="144"/>
      <c r="B204" s="155"/>
      <c r="C204" s="153"/>
      <c r="D204" s="3">
        <v>75</v>
      </c>
      <c r="E204" s="3">
        <v>0.67</v>
      </c>
      <c r="F204" s="13" t="s">
        <v>90</v>
      </c>
      <c r="G204" s="58">
        <f t="shared" si="176"/>
        <v>23.880597014925371</v>
      </c>
      <c r="H204" s="55">
        <f t="shared" si="177"/>
        <v>23.880597014925371</v>
      </c>
      <c r="I204" s="55">
        <f t="shared" si="178"/>
        <v>23.880597014925371</v>
      </c>
      <c r="J204" s="55">
        <f t="shared" si="179"/>
        <v>23.880597014925371</v>
      </c>
      <c r="K204" s="55">
        <f t="shared" si="180"/>
        <v>37.31343283582089</v>
      </c>
      <c r="L204" s="55">
        <f t="shared" si="181"/>
        <v>47.761194029850742</v>
      </c>
      <c r="M204" s="55">
        <f t="shared" si="182"/>
        <v>53.731343283582085</v>
      </c>
      <c r="N204" s="55">
        <f t="shared" si="183"/>
        <v>13.134328358208956</v>
      </c>
      <c r="O204" s="55">
        <f t="shared" si="184"/>
        <v>13.134328358208956</v>
      </c>
      <c r="P204" s="59">
        <f t="shared" si="185"/>
        <v>16.71641791044776</v>
      </c>
      <c r="Q204" s="59">
        <f t="shared" si="186"/>
        <v>19.402985074626866</v>
      </c>
      <c r="R204" s="59">
        <f t="shared" si="187"/>
        <v>29.850746268656714</v>
      </c>
      <c r="S204" s="59">
        <f t="shared" si="188"/>
        <v>47.761194029850742</v>
      </c>
      <c r="T204" s="59">
        <f t="shared" si="189"/>
        <v>13.134328358208956</v>
      </c>
      <c r="U204" s="59">
        <f t="shared" si="190"/>
        <v>13.134328358208956</v>
      </c>
      <c r="V204" s="59">
        <f t="shared" si="191"/>
        <v>14.925373134328357</v>
      </c>
      <c r="W204" s="59">
        <f t="shared" si="192"/>
        <v>10.298507462686567</v>
      </c>
      <c r="X204" s="59">
        <f t="shared" si="193"/>
        <v>15.522388059701493</v>
      </c>
      <c r="Y204" s="59">
        <f t="shared" si="194"/>
        <v>17.910447761194028</v>
      </c>
      <c r="Z204" s="59">
        <f t="shared" si="195"/>
        <v>20.298507462686565</v>
      </c>
      <c r="AA204" s="59">
        <f t="shared" si="196"/>
        <v>35.820895522388057</v>
      </c>
      <c r="AB204" s="59">
        <f t="shared" si="197"/>
        <v>47.761194029850742</v>
      </c>
      <c r="AC204" s="59">
        <f t="shared" si="198"/>
        <v>49.253731343283576</v>
      </c>
      <c r="AD204" s="59">
        <f t="shared" si="199"/>
        <v>57.31343283582089</v>
      </c>
      <c r="AE204" s="60">
        <f t="shared" si="200"/>
        <v>81.194029850746261</v>
      </c>
      <c r="AF204" s="60">
        <f t="shared" si="201"/>
        <v>82.835820895522389</v>
      </c>
      <c r="AG204" s="60">
        <f t="shared" si="202"/>
        <v>89.552238805970148</v>
      </c>
      <c r="AH204" s="60">
        <f t="shared" si="203"/>
        <v>97.014925373134318</v>
      </c>
      <c r="AI204" s="61">
        <f t="shared" si="204"/>
        <v>104.4776119402985</v>
      </c>
    </row>
    <row r="205" spans="1:35" x14ac:dyDescent="0.25">
      <c r="A205" s="144"/>
      <c r="B205" s="155"/>
      <c r="C205" s="153"/>
      <c r="D205" s="3">
        <v>80</v>
      </c>
      <c r="E205" s="3">
        <v>0.8</v>
      </c>
      <c r="F205" s="13" t="s">
        <v>90</v>
      </c>
      <c r="G205" s="58">
        <f t="shared" si="176"/>
        <v>20</v>
      </c>
      <c r="H205" s="55">
        <f t="shared" si="177"/>
        <v>20</v>
      </c>
      <c r="I205" s="55">
        <f t="shared" si="178"/>
        <v>20</v>
      </c>
      <c r="J205" s="55">
        <f t="shared" si="179"/>
        <v>20</v>
      </c>
      <c r="K205" s="55">
        <f t="shared" si="180"/>
        <v>31.25</v>
      </c>
      <c r="L205" s="55">
        <f t="shared" si="181"/>
        <v>40</v>
      </c>
      <c r="M205" s="55">
        <f t="shared" si="182"/>
        <v>45</v>
      </c>
      <c r="N205" s="55">
        <f t="shared" si="183"/>
        <v>11</v>
      </c>
      <c r="O205" s="55">
        <f t="shared" si="184"/>
        <v>11</v>
      </c>
      <c r="P205" s="59">
        <f t="shared" si="185"/>
        <v>13.999999999999998</v>
      </c>
      <c r="Q205" s="59">
        <f t="shared" si="186"/>
        <v>16.25</v>
      </c>
      <c r="R205" s="59">
        <f t="shared" si="187"/>
        <v>25</v>
      </c>
      <c r="S205" s="59">
        <f t="shared" si="188"/>
        <v>40</v>
      </c>
      <c r="T205" s="59">
        <f t="shared" si="189"/>
        <v>11</v>
      </c>
      <c r="U205" s="59">
        <f t="shared" si="190"/>
        <v>11</v>
      </c>
      <c r="V205" s="59">
        <f t="shared" si="191"/>
        <v>12.5</v>
      </c>
      <c r="W205" s="59">
        <f t="shared" si="192"/>
        <v>8.625</v>
      </c>
      <c r="X205" s="59">
        <f t="shared" si="193"/>
        <v>13</v>
      </c>
      <c r="Y205" s="59">
        <f t="shared" si="194"/>
        <v>15</v>
      </c>
      <c r="Z205" s="59">
        <f t="shared" si="195"/>
        <v>17</v>
      </c>
      <c r="AA205" s="59">
        <f t="shared" si="196"/>
        <v>30</v>
      </c>
      <c r="AB205" s="59">
        <f t="shared" si="197"/>
        <v>40</v>
      </c>
      <c r="AC205" s="59">
        <f t="shared" si="198"/>
        <v>41.25</v>
      </c>
      <c r="AD205" s="59">
        <f t="shared" si="199"/>
        <v>47.999999999999993</v>
      </c>
      <c r="AE205" s="60">
        <f t="shared" si="200"/>
        <v>68</v>
      </c>
      <c r="AF205" s="60">
        <f t="shared" si="201"/>
        <v>69.375</v>
      </c>
      <c r="AG205" s="60">
        <f t="shared" si="202"/>
        <v>75</v>
      </c>
      <c r="AH205" s="60">
        <f t="shared" si="203"/>
        <v>81.25</v>
      </c>
      <c r="AI205" s="61">
        <f t="shared" si="204"/>
        <v>87.5</v>
      </c>
    </row>
    <row r="206" spans="1:35" x14ac:dyDescent="0.25">
      <c r="A206" s="144"/>
      <c r="B206" s="155"/>
      <c r="C206" s="153"/>
      <c r="D206" s="3">
        <v>85</v>
      </c>
      <c r="E206" s="3">
        <v>0.8</v>
      </c>
      <c r="F206" s="13" t="s">
        <v>90</v>
      </c>
      <c r="G206" s="58">
        <f t="shared" si="176"/>
        <v>20</v>
      </c>
      <c r="H206" s="55">
        <f t="shared" si="177"/>
        <v>20</v>
      </c>
      <c r="I206" s="55">
        <f t="shared" si="178"/>
        <v>20</v>
      </c>
      <c r="J206" s="55">
        <f t="shared" si="179"/>
        <v>20</v>
      </c>
      <c r="K206" s="55">
        <f t="shared" si="180"/>
        <v>31.25</v>
      </c>
      <c r="L206" s="55">
        <f t="shared" si="181"/>
        <v>40</v>
      </c>
      <c r="M206" s="55">
        <f t="shared" si="182"/>
        <v>45</v>
      </c>
      <c r="N206" s="55">
        <f t="shared" si="183"/>
        <v>11</v>
      </c>
      <c r="O206" s="55">
        <f t="shared" si="184"/>
        <v>11</v>
      </c>
      <c r="P206" s="59">
        <f t="shared" si="185"/>
        <v>13.999999999999998</v>
      </c>
      <c r="Q206" s="59">
        <f t="shared" si="186"/>
        <v>16.25</v>
      </c>
      <c r="R206" s="59">
        <f t="shared" si="187"/>
        <v>25</v>
      </c>
      <c r="S206" s="59">
        <f t="shared" si="188"/>
        <v>40</v>
      </c>
      <c r="T206" s="59">
        <f t="shared" si="189"/>
        <v>11</v>
      </c>
      <c r="U206" s="59">
        <f t="shared" si="190"/>
        <v>11</v>
      </c>
      <c r="V206" s="59">
        <f t="shared" si="191"/>
        <v>12.5</v>
      </c>
      <c r="W206" s="59">
        <f t="shared" si="192"/>
        <v>8.625</v>
      </c>
      <c r="X206" s="59">
        <f t="shared" si="193"/>
        <v>13</v>
      </c>
      <c r="Y206" s="59">
        <f t="shared" si="194"/>
        <v>15</v>
      </c>
      <c r="Z206" s="59">
        <f t="shared" si="195"/>
        <v>17</v>
      </c>
      <c r="AA206" s="59">
        <f t="shared" si="196"/>
        <v>30</v>
      </c>
      <c r="AB206" s="59">
        <f t="shared" si="197"/>
        <v>40</v>
      </c>
      <c r="AC206" s="59">
        <f t="shared" si="198"/>
        <v>41.25</v>
      </c>
      <c r="AD206" s="59">
        <f t="shared" si="199"/>
        <v>47.999999999999993</v>
      </c>
      <c r="AE206" s="60">
        <f t="shared" si="200"/>
        <v>68</v>
      </c>
      <c r="AF206" s="60">
        <f t="shared" si="201"/>
        <v>69.375</v>
      </c>
      <c r="AG206" s="60">
        <f t="shared" si="202"/>
        <v>75</v>
      </c>
      <c r="AH206" s="60">
        <f t="shared" si="203"/>
        <v>81.25</v>
      </c>
      <c r="AI206" s="61">
        <f t="shared" si="204"/>
        <v>87.5</v>
      </c>
    </row>
    <row r="207" spans="1:35" x14ac:dyDescent="0.25">
      <c r="A207" s="144"/>
      <c r="B207" s="155"/>
      <c r="C207" s="153"/>
      <c r="D207" s="3">
        <v>100</v>
      </c>
      <c r="E207" s="3">
        <v>0.96</v>
      </c>
      <c r="F207" s="13" t="s">
        <v>90</v>
      </c>
      <c r="G207" s="58">
        <f t="shared" si="176"/>
        <v>16.666666666666668</v>
      </c>
      <c r="H207" s="55">
        <f t="shared" si="177"/>
        <v>16.666666666666668</v>
      </c>
      <c r="I207" s="55">
        <f t="shared" si="178"/>
        <v>16.666666666666668</v>
      </c>
      <c r="J207" s="55">
        <f t="shared" si="179"/>
        <v>16.666666666666668</v>
      </c>
      <c r="K207" s="55">
        <f t="shared" si="180"/>
        <v>26.041666666666668</v>
      </c>
      <c r="L207" s="55">
        <f t="shared" si="181"/>
        <v>33.333333333333336</v>
      </c>
      <c r="M207" s="55">
        <f t="shared" si="182"/>
        <v>37.5</v>
      </c>
      <c r="N207" s="55">
        <f t="shared" si="183"/>
        <v>9.1666666666666679</v>
      </c>
      <c r="O207" s="55">
        <f t="shared" si="184"/>
        <v>9.1666666666666679</v>
      </c>
      <c r="P207" s="59">
        <f t="shared" si="185"/>
        <v>11.666666666666666</v>
      </c>
      <c r="Q207" s="59">
        <f t="shared" si="186"/>
        <v>13.541666666666668</v>
      </c>
      <c r="R207" s="59">
        <f t="shared" si="187"/>
        <v>20.833333333333336</v>
      </c>
      <c r="S207" s="59">
        <f t="shared" si="188"/>
        <v>33.333333333333336</v>
      </c>
      <c r="T207" s="59">
        <f t="shared" si="189"/>
        <v>9.1666666666666679</v>
      </c>
      <c r="U207" s="59">
        <f t="shared" si="190"/>
        <v>9.1666666666666679</v>
      </c>
      <c r="V207" s="59">
        <f t="shared" si="191"/>
        <v>10.416666666666668</v>
      </c>
      <c r="W207" s="59">
        <f t="shared" si="192"/>
        <v>7.1875000000000009</v>
      </c>
      <c r="X207" s="59">
        <f t="shared" si="193"/>
        <v>10.833333333333334</v>
      </c>
      <c r="Y207" s="59">
        <f t="shared" si="194"/>
        <v>12.5</v>
      </c>
      <c r="Z207" s="59">
        <f t="shared" si="195"/>
        <v>14.166666666666666</v>
      </c>
      <c r="AA207" s="59">
        <f t="shared" si="196"/>
        <v>25</v>
      </c>
      <c r="AB207" s="59">
        <f t="shared" si="197"/>
        <v>33.333333333333336</v>
      </c>
      <c r="AC207" s="59">
        <f t="shared" si="198"/>
        <v>34.375</v>
      </c>
      <c r="AD207" s="59">
        <f t="shared" si="199"/>
        <v>40</v>
      </c>
      <c r="AE207" s="60">
        <f t="shared" si="200"/>
        <v>56.666666666666664</v>
      </c>
      <c r="AF207" s="60">
        <f t="shared" si="201"/>
        <v>57.8125</v>
      </c>
      <c r="AG207" s="60">
        <f t="shared" si="202"/>
        <v>62.5</v>
      </c>
      <c r="AH207" s="60">
        <f t="shared" si="203"/>
        <v>67.708333333333343</v>
      </c>
      <c r="AI207" s="61">
        <f t="shared" si="204"/>
        <v>72.916666666666671</v>
      </c>
    </row>
    <row r="208" spans="1:35" ht="15.75" thickBot="1" x14ac:dyDescent="0.3">
      <c r="A208" s="144"/>
      <c r="B208" s="155"/>
      <c r="C208" s="153"/>
      <c r="D208" s="3">
        <v>125</v>
      </c>
      <c r="E208" s="3">
        <v>0.94</v>
      </c>
      <c r="F208" s="13" t="s">
        <v>90</v>
      </c>
      <c r="G208" s="58">
        <f t="shared" si="176"/>
        <v>17.021276595744681</v>
      </c>
      <c r="H208" s="55">
        <f t="shared" si="177"/>
        <v>17.021276595744681</v>
      </c>
      <c r="I208" s="55">
        <f t="shared" si="178"/>
        <v>17.021276595744681</v>
      </c>
      <c r="J208" s="55">
        <f t="shared" si="179"/>
        <v>17.021276595744681</v>
      </c>
      <c r="K208" s="55">
        <f t="shared" si="180"/>
        <v>26.595744680851066</v>
      </c>
      <c r="L208" s="55">
        <f t="shared" si="181"/>
        <v>34.042553191489361</v>
      </c>
      <c r="M208" s="55">
        <f t="shared" si="182"/>
        <v>38.297872340425535</v>
      </c>
      <c r="N208" s="55">
        <f t="shared" si="183"/>
        <v>9.3617021276595764</v>
      </c>
      <c r="O208" s="55">
        <f t="shared" si="184"/>
        <v>9.3617021276595764</v>
      </c>
      <c r="P208" s="59">
        <f t="shared" si="185"/>
        <v>11.914893617021276</v>
      </c>
      <c r="Q208" s="59">
        <f t="shared" si="186"/>
        <v>13.829787234042554</v>
      </c>
      <c r="R208" s="59">
        <f t="shared" si="187"/>
        <v>21.276595744680851</v>
      </c>
      <c r="S208" s="59">
        <f t="shared" si="188"/>
        <v>34.042553191489361</v>
      </c>
      <c r="T208" s="59">
        <f t="shared" si="189"/>
        <v>9.3617021276595764</v>
      </c>
      <c r="U208" s="59">
        <f t="shared" si="190"/>
        <v>9.3617021276595764</v>
      </c>
      <c r="V208" s="59">
        <f t="shared" si="191"/>
        <v>10.638297872340425</v>
      </c>
      <c r="W208" s="59">
        <f t="shared" si="192"/>
        <v>7.3404255319148941</v>
      </c>
      <c r="X208" s="59">
        <f t="shared" si="193"/>
        <v>11.063829787234043</v>
      </c>
      <c r="Y208" s="59">
        <f t="shared" si="194"/>
        <v>12.765957446808512</v>
      </c>
      <c r="Z208" s="59">
        <f t="shared" si="195"/>
        <v>14.468085106382979</v>
      </c>
      <c r="AA208" s="59">
        <f t="shared" si="196"/>
        <v>25.531914893617024</v>
      </c>
      <c r="AB208" s="59">
        <f t="shared" si="197"/>
        <v>34.042553191489361</v>
      </c>
      <c r="AC208" s="59">
        <f t="shared" si="198"/>
        <v>35.106382978723403</v>
      </c>
      <c r="AD208" s="59">
        <f t="shared" si="199"/>
        <v>40.851063829787236</v>
      </c>
      <c r="AE208" s="60">
        <f t="shared" si="200"/>
        <v>57.872340425531917</v>
      </c>
      <c r="AF208" s="60">
        <f t="shared" si="201"/>
        <v>59.042553191489368</v>
      </c>
      <c r="AG208" s="60">
        <f t="shared" si="202"/>
        <v>63.829787234042556</v>
      </c>
      <c r="AH208" s="60">
        <f t="shared" si="203"/>
        <v>69.148936170212764</v>
      </c>
      <c r="AI208" s="61">
        <f t="shared" si="204"/>
        <v>74.468085106382986</v>
      </c>
    </row>
    <row r="209" spans="1:35" ht="15.75" thickBot="1" x14ac:dyDescent="0.3">
      <c r="A209" s="5"/>
      <c r="B209" s="6"/>
      <c r="C209" s="6"/>
      <c r="D209" s="7"/>
      <c r="E209" s="7"/>
      <c r="F209" s="93"/>
      <c r="G209" s="93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1"/>
    </row>
    <row r="210" spans="1:35" ht="15" customHeight="1" x14ac:dyDescent="0.25">
      <c r="A210" s="143" t="s">
        <v>106</v>
      </c>
      <c r="B210" s="146" t="s">
        <v>95</v>
      </c>
      <c r="C210" s="149" t="s">
        <v>74</v>
      </c>
      <c r="D210" s="11">
        <v>4</v>
      </c>
      <c r="E210" s="39">
        <v>0.09</v>
      </c>
      <c r="F210" s="12">
        <v>2</v>
      </c>
      <c r="G210" s="58">
        <f>80/F210</f>
        <v>40</v>
      </c>
      <c r="H210" s="55">
        <f>100/F210</f>
        <v>50</v>
      </c>
      <c r="I210" s="55">
        <f>120/F210</f>
        <v>60</v>
      </c>
      <c r="J210" s="55">
        <f>150/F210</f>
        <v>75</v>
      </c>
      <c r="K210" s="55">
        <f>220/F210</f>
        <v>110</v>
      </c>
      <c r="L210" s="55">
        <f>330/F210</f>
        <v>165</v>
      </c>
      <c r="M210" s="55">
        <f>350/F210</f>
        <v>175</v>
      </c>
      <c r="N210" s="55">
        <f>30/F210</f>
        <v>15</v>
      </c>
      <c r="O210" s="55">
        <f>30/F210</f>
        <v>15</v>
      </c>
      <c r="P210" s="59">
        <f>36/F210</f>
        <v>18</v>
      </c>
      <c r="Q210" s="59">
        <f>40/F210</f>
        <v>20</v>
      </c>
      <c r="R210" s="59">
        <f>220/F210</f>
        <v>110</v>
      </c>
      <c r="S210" s="59">
        <f>330/F210</f>
        <v>165</v>
      </c>
      <c r="T210" s="59">
        <f>30/F210</f>
        <v>15</v>
      </c>
      <c r="U210" s="59">
        <f>30/F210</f>
        <v>15</v>
      </c>
      <c r="V210" s="59">
        <f>33/F210</f>
        <v>16.5</v>
      </c>
      <c r="W210" s="59">
        <f>90/F210</f>
        <v>45</v>
      </c>
      <c r="X210" s="59">
        <f>120/F210</f>
        <v>60</v>
      </c>
      <c r="Y210" s="59">
        <f>160/F210</f>
        <v>80</v>
      </c>
      <c r="Z210" s="59">
        <f>175/F210</f>
        <v>87.5</v>
      </c>
      <c r="AA210" s="59">
        <f>260/F210</f>
        <v>130</v>
      </c>
      <c r="AB210" s="59">
        <f>350/F210</f>
        <v>175</v>
      </c>
      <c r="AC210" s="59">
        <f>400/F210</f>
        <v>200</v>
      </c>
      <c r="AD210" s="59">
        <f>600/F210</f>
        <v>300</v>
      </c>
      <c r="AE210" s="60">
        <f>760/F210</f>
        <v>380</v>
      </c>
      <c r="AF210" s="60">
        <f>800/F210</f>
        <v>400</v>
      </c>
      <c r="AG210" s="60">
        <f>800/F210</f>
        <v>400</v>
      </c>
      <c r="AH210" s="60">
        <f>800/F210</f>
        <v>400</v>
      </c>
      <c r="AI210" s="61">
        <f>800/F210</f>
        <v>400</v>
      </c>
    </row>
    <row r="211" spans="1:35" x14ac:dyDescent="0.25">
      <c r="A211" s="144"/>
      <c r="B211" s="159"/>
      <c r="C211" s="162"/>
      <c r="D211" s="3">
        <v>6</v>
      </c>
      <c r="E211" s="40">
        <v>0.08</v>
      </c>
      <c r="F211" s="13">
        <v>2</v>
      </c>
      <c r="G211" s="58">
        <f t="shared" ref="G211:G234" si="205">80/F211</f>
        <v>40</v>
      </c>
      <c r="H211" s="55">
        <f t="shared" ref="H211:H234" si="206">100/F211</f>
        <v>50</v>
      </c>
      <c r="I211" s="55">
        <f t="shared" ref="I211:I234" si="207">120/F211</f>
        <v>60</v>
      </c>
      <c r="J211" s="55">
        <f t="shared" ref="J211:J234" si="208">150/F211</f>
        <v>75</v>
      </c>
      <c r="K211" s="55">
        <f t="shared" ref="K211:K234" si="209">220/F211</f>
        <v>110</v>
      </c>
      <c r="L211" s="55">
        <f t="shared" ref="L211:L234" si="210">330/F211</f>
        <v>165</v>
      </c>
      <c r="M211" s="55">
        <f t="shared" ref="M211:M234" si="211">350/F211</f>
        <v>175</v>
      </c>
      <c r="N211" s="55">
        <f t="shared" ref="N211:N234" si="212">30/F211</f>
        <v>15</v>
      </c>
      <c r="O211" s="55">
        <f t="shared" ref="O211:O234" si="213">30/F211</f>
        <v>15</v>
      </c>
      <c r="P211" s="59">
        <f t="shared" ref="P211:P234" si="214">36/F211</f>
        <v>18</v>
      </c>
      <c r="Q211" s="59">
        <f t="shared" ref="Q211:Q234" si="215">40/F211</f>
        <v>20</v>
      </c>
      <c r="R211" s="59">
        <f t="shared" ref="R211:R234" si="216">220/F211</f>
        <v>110</v>
      </c>
      <c r="S211" s="59">
        <f t="shared" ref="S211:S234" si="217">330/F211</f>
        <v>165</v>
      </c>
      <c r="T211" s="59">
        <f t="shared" ref="T211:T234" si="218">30/F211</f>
        <v>15</v>
      </c>
      <c r="U211" s="59">
        <f t="shared" ref="U211:U234" si="219">30/F211</f>
        <v>15</v>
      </c>
      <c r="V211" s="59">
        <f t="shared" ref="V211:V234" si="220">33/F211</f>
        <v>16.5</v>
      </c>
      <c r="W211" s="59">
        <f t="shared" ref="W211:W234" si="221">90/F211</f>
        <v>45</v>
      </c>
      <c r="X211" s="59">
        <f t="shared" ref="X211:X234" si="222">120/F211</f>
        <v>60</v>
      </c>
      <c r="Y211" s="59">
        <f t="shared" ref="Y211:Y234" si="223">160/F211</f>
        <v>80</v>
      </c>
      <c r="Z211" s="59">
        <f t="shared" ref="Z211:Z234" si="224">175/F211</f>
        <v>87.5</v>
      </c>
      <c r="AA211" s="59">
        <f t="shared" ref="AA211:AA234" si="225">260/F211</f>
        <v>130</v>
      </c>
      <c r="AB211" s="59">
        <f t="shared" ref="AB211:AB234" si="226">350/F211</f>
        <v>175</v>
      </c>
      <c r="AC211" s="59">
        <f t="shared" ref="AC211:AC234" si="227">400/F211</f>
        <v>200</v>
      </c>
      <c r="AD211" s="59">
        <f t="shared" ref="AD211:AD234" si="228">600/F211</f>
        <v>300</v>
      </c>
      <c r="AE211" s="60">
        <f t="shared" ref="AE211:AE234" si="229">760/F211</f>
        <v>380</v>
      </c>
      <c r="AF211" s="60">
        <f t="shared" ref="AF211:AF234" si="230">800/F211</f>
        <v>400</v>
      </c>
      <c r="AG211" s="60">
        <f t="shared" ref="AG211:AG234" si="231">800/F211</f>
        <v>400</v>
      </c>
      <c r="AH211" s="60">
        <f t="shared" ref="AH211:AH234" si="232">800/F211</f>
        <v>400</v>
      </c>
      <c r="AI211" s="61">
        <f t="shared" ref="AI211:AI234" si="233">800/F211</f>
        <v>400</v>
      </c>
    </row>
    <row r="212" spans="1:35" x14ac:dyDescent="0.25">
      <c r="A212" s="144"/>
      <c r="B212" s="159"/>
      <c r="C212" s="162"/>
      <c r="D212" s="3">
        <v>8</v>
      </c>
      <c r="E212" s="40">
        <v>0.08</v>
      </c>
      <c r="F212" s="13">
        <v>2</v>
      </c>
      <c r="G212" s="58">
        <f t="shared" si="205"/>
        <v>40</v>
      </c>
      <c r="H212" s="55">
        <f t="shared" si="206"/>
        <v>50</v>
      </c>
      <c r="I212" s="55">
        <f t="shared" si="207"/>
        <v>60</v>
      </c>
      <c r="J212" s="55">
        <f t="shared" si="208"/>
        <v>75</v>
      </c>
      <c r="K212" s="55">
        <f t="shared" si="209"/>
        <v>110</v>
      </c>
      <c r="L212" s="55">
        <f t="shared" si="210"/>
        <v>165</v>
      </c>
      <c r="M212" s="55">
        <f t="shared" si="211"/>
        <v>175</v>
      </c>
      <c r="N212" s="55">
        <f t="shared" si="212"/>
        <v>15</v>
      </c>
      <c r="O212" s="55">
        <f t="shared" si="213"/>
        <v>15</v>
      </c>
      <c r="P212" s="59">
        <f t="shared" si="214"/>
        <v>18</v>
      </c>
      <c r="Q212" s="59">
        <f t="shared" si="215"/>
        <v>20</v>
      </c>
      <c r="R212" s="59">
        <f t="shared" si="216"/>
        <v>110</v>
      </c>
      <c r="S212" s="59">
        <f t="shared" si="217"/>
        <v>165</v>
      </c>
      <c r="T212" s="59">
        <f t="shared" si="218"/>
        <v>15</v>
      </c>
      <c r="U212" s="59">
        <f t="shared" si="219"/>
        <v>15</v>
      </c>
      <c r="V212" s="59">
        <f t="shared" si="220"/>
        <v>16.5</v>
      </c>
      <c r="W212" s="59">
        <f t="shared" si="221"/>
        <v>45</v>
      </c>
      <c r="X212" s="59">
        <f t="shared" si="222"/>
        <v>60</v>
      </c>
      <c r="Y212" s="59">
        <f t="shared" si="223"/>
        <v>80</v>
      </c>
      <c r="Z212" s="59">
        <f t="shared" si="224"/>
        <v>87.5</v>
      </c>
      <c r="AA212" s="59">
        <f t="shared" si="225"/>
        <v>130</v>
      </c>
      <c r="AB212" s="59">
        <f t="shared" si="226"/>
        <v>175</v>
      </c>
      <c r="AC212" s="59">
        <f t="shared" si="227"/>
        <v>200</v>
      </c>
      <c r="AD212" s="59">
        <f t="shared" si="228"/>
        <v>300</v>
      </c>
      <c r="AE212" s="60">
        <f t="shared" si="229"/>
        <v>380</v>
      </c>
      <c r="AF212" s="60">
        <f t="shared" si="230"/>
        <v>400</v>
      </c>
      <c r="AG212" s="60">
        <f t="shared" si="231"/>
        <v>400</v>
      </c>
      <c r="AH212" s="60">
        <f t="shared" si="232"/>
        <v>400</v>
      </c>
      <c r="AI212" s="61">
        <f t="shared" si="233"/>
        <v>400</v>
      </c>
    </row>
    <row r="213" spans="1:35" x14ac:dyDescent="0.25">
      <c r="A213" s="144"/>
      <c r="B213" s="159"/>
      <c r="C213" s="162"/>
      <c r="D213" s="3">
        <v>10</v>
      </c>
      <c r="E213" s="40">
        <v>0.09</v>
      </c>
      <c r="F213" s="13">
        <v>2</v>
      </c>
      <c r="G213" s="58">
        <f t="shared" si="205"/>
        <v>40</v>
      </c>
      <c r="H213" s="55">
        <f t="shared" si="206"/>
        <v>50</v>
      </c>
      <c r="I213" s="55">
        <f t="shared" si="207"/>
        <v>60</v>
      </c>
      <c r="J213" s="55">
        <f t="shared" si="208"/>
        <v>75</v>
      </c>
      <c r="K213" s="55">
        <f t="shared" si="209"/>
        <v>110</v>
      </c>
      <c r="L213" s="55">
        <f t="shared" si="210"/>
        <v>165</v>
      </c>
      <c r="M213" s="55">
        <f t="shared" si="211"/>
        <v>175</v>
      </c>
      <c r="N213" s="55">
        <f t="shared" si="212"/>
        <v>15</v>
      </c>
      <c r="O213" s="55">
        <f t="shared" si="213"/>
        <v>15</v>
      </c>
      <c r="P213" s="59">
        <f t="shared" si="214"/>
        <v>18</v>
      </c>
      <c r="Q213" s="59">
        <f t="shared" si="215"/>
        <v>20</v>
      </c>
      <c r="R213" s="59">
        <f t="shared" si="216"/>
        <v>110</v>
      </c>
      <c r="S213" s="59">
        <f t="shared" si="217"/>
        <v>165</v>
      </c>
      <c r="T213" s="59">
        <f t="shared" si="218"/>
        <v>15</v>
      </c>
      <c r="U213" s="59">
        <f t="shared" si="219"/>
        <v>15</v>
      </c>
      <c r="V213" s="59">
        <f t="shared" si="220"/>
        <v>16.5</v>
      </c>
      <c r="W213" s="59">
        <f t="shared" si="221"/>
        <v>45</v>
      </c>
      <c r="X213" s="59">
        <f t="shared" si="222"/>
        <v>60</v>
      </c>
      <c r="Y213" s="59">
        <f t="shared" si="223"/>
        <v>80</v>
      </c>
      <c r="Z213" s="59">
        <f t="shared" si="224"/>
        <v>87.5</v>
      </c>
      <c r="AA213" s="59">
        <f t="shared" si="225"/>
        <v>130</v>
      </c>
      <c r="AB213" s="59">
        <f t="shared" si="226"/>
        <v>175</v>
      </c>
      <c r="AC213" s="59">
        <f t="shared" si="227"/>
        <v>200</v>
      </c>
      <c r="AD213" s="59">
        <f t="shared" si="228"/>
        <v>300</v>
      </c>
      <c r="AE213" s="60">
        <f t="shared" si="229"/>
        <v>380</v>
      </c>
      <c r="AF213" s="60">
        <f t="shared" si="230"/>
        <v>400</v>
      </c>
      <c r="AG213" s="60">
        <f t="shared" si="231"/>
        <v>400</v>
      </c>
      <c r="AH213" s="60">
        <f t="shared" si="232"/>
        <v>400</v>
      </c>
      <c r="AI213" s="61">
        <f t="shared" si="233"/>
        <v>400</v>
      </c>
    </row>
    <row r="214" spans="1:35" x14ac:dyDescent="0.25">
      <c r="A214" s="144"/>
      <c r="B214" s="159"/>
      <c r="C214" s="162"/>
      <c r="D214" s="3">
        <v>11</v>
      </c>
      <c r="E214" s="40">
        <v>0.08</v>
      </c>
      <c r="F214" s="13">
        <v>2</v>
      </c>
      <c r="G214" s="58">
        <f t="shared" si="205"/>
        <v>40</v>
      </c>
      <c r="H214" s="55">
        <f t="shared" si="206"/>
        <v>50</v>
      </c>
      <c r="I214" s="55">
        <f t="shared" si="207"/>
        <v>60</v>
      </c>
      <c r="J214" s="55">
        <f t="shared" si="208"/>
        <v>75</v>
      </c>
      <c r="K214" s="55">
        <f t="shared" si="209"/>
        <v>110</v>
      </c>
      <c r="L214" s="55">
        <f t="shared" si="210"/>
        <v>165</v>
      </c>
      <c r="M214" s="55">
        <f t="shared" si="211"/>
        <v>175</v>
      </c>
      <c r="N214" s="55">
        <f t="shared" si="212"/>
        <v>15</v>
      </c>
      <c r="O214" s="55">
        <f t="shared" si="213"/>
        <v>15</v>
      </c>
      <c r="P214" s="59">
        <f t="shared" si="214"/>
        <v>18</v>
      </c>
      <c r="Q214" s="59">
        <f t="shared" si="215"/>
        <v>20</v>
      </c>
      <c r="R214" s="59">
        <f t="shared" si="216"/>
        <v>110</v>
      </c>
      <c r="S214" s="59">
        <f t="shared" si="217"/>
        <v>165</v>
      </c>
      <c r="T214" s="59">
        <f t="shared" si="218"/>
        <v>15</v>
      </c>
      <c r="U214" s="59">
        <f t="shared" si="219"/>
        <v>15</v>
      </c>
      <c r="V214" s="59">
        <f t="shared" si="220"/>
        <v>16.5</v>
      </c>
      <c r="W214" s="59">
        <f t="shared" si="221"/>
        <v>45</v>
      </c>
      <c r="X214" s="59">
        <f t="shared" si="222"/>
        <v>60</v>
      </c>
      <c r="Y214" s="59">
        <f t="shared" si="223"/>
        <v>80</v>
      </c>
      <c r="Z214" s="59">
        <f t="shared" si="224"/>
        <v>87.5</v>
      </c>
      <c r="AA214" s="59">
        <f t="shared" si="225"/>
        <v>130</v>
      </c>
      <c r="AB214" s="59">
        <f t="shared" si="226"/>
        <v>175</v>
      </c>
      <c r="AC214" s="59">
        <f t="shared" si="227"/>
        <v>200</v>
      </c>
      <c r="AD214" s="59">
        <f t="shared" si="228"/>
        <v>300</v>
      </c>
      <c r="AE214" s="60">
        <f t="shared" si="229"/>
        <v>380</v>
      </c>
      <c r="AF214" s="60">
        <f t="shared" si="230"/>
        <v>400</v>
      </c>
      <c r="AG214" s="60">
        <f t="shared" si="231"/>
        <v>400</v>
      </c>
      <c r="AH214" s="60">
        <f t="shared" si="232"/>
        <v>400</v>
      </c>
      <c r="AI214" s="61">
        <f t="shared" si="233"/>
        <v>400</v>
      </c>
    </row>
    <row r="215" spans="1:35" x14ac:dyDescent="0.25">
      <c r="A215" s="144"/>
      <c r="B215" s="159"/>
      <c r="C215" s="162"/>
      <c r="D215" s="3">
        <v>13</v>
      </c>
      <c r="E215" s="40">
        <v>0.09</v>
      </c>
      <c r="F215" s="13">
        <v>2</v>
      </c>
      <c r="G215" s="58">
        <f t="shared" si="205"/>
        <v>40</v>
      </c>
      <c r="H215" s="55">
        <f t="shared" si="206"/>
        <v>50</v>
      </c>
      <c r="I215" s="55">
        <f t="shared" si="207"/>
        <v>60</v>
      </c>
      <c r="J215" s="55">
        <f t="shared" si="208"/>
        <v>75</v>
      </c>
      <c r="K215" s="55">
        <f t="shared" si="209"/>
        <v>110</v>
      </c>
      <c r="L215" s="55">
        <f t="shared" si="210"/>
        <v>165</v>
      </c>
      <c r="M215" s="55">
        <f t="shared" si="211"/>
        <v>175</v>
      </c>
      <c r="N215" s="55">
        <f t="shared" si="212"/>
        <v>15</v>
      </c>
      <c r="O215" s="55">
        <f t="shared" si="213"/>
        <v>15</v>
      </c>
      <c r="P215" s="59">
        <f t="shared" si="214"/>
        <v>18</v>
      </c>
      <c r="Q215" s="59">
        <f t="shared" si="215"/>
        <v>20</v>
      </c>
      <c r="R215" s="59">
        <f t="shared" si="216"/>
        <v>110</v>
      </c>
      <c r="S215" s="59">
        <f t="shared" si="217"/>
        <v>165</v>
      </c>
      <c r="T215" s="59">
        <f t="shared" si="218"/>
        <v>15</v>
      </c>
      <c r="U215" s="59">
        <f t="shared" si="219"/>
        <v>15</v>
      </c>
      <c r="V215" s="59">
        <f t="shared" si="220"/>
        <v>16.5</v>
      </c>
      <c r="W215" s="59">
        <f t="shared" si="221"/>
        <v>45</v>
      </c>
      <c r="X215" s="59">
        <f t="shared" si="222"/>
        <v>60</v>
      </c>
      <c r="Y215" s="59">
        <f t="shared" si="223"/>
        <v>80</v>
      </c>
      <c r="Z215" s="59">
        <f t="shared" si="224"/>
        <v>87.5</v>
      </c>
      <c r="AA215" s="59">
        <f t="shared" si="225"/>
        <v>130</v>
      </c>
      <c r="AB215" s="59">
        <f t="shared" si="226"/>
        <v>175</v>
      </c>
      <c r="AC215" s="59">
        <f t="shared" si="227"/>
        <v>200</v>
      </c>
      <c r="AD215" s="59">
        <f t="shared" si="228"/>
        <v>300</v>
      </c>
      <c r="AE215" s="60">
        <f t="shared" si="229"/>
        <v>380</v>
      </c>
      <c r="AF215" s="60">
        <f t="shared" si="230"/>
        <v>400</v>
      </c>
      <c r="AG215" s="60">
        <f t="shared" si="231"/>
        <v>400</v>
      </c>
      <c r="AH215" s="60">
        <f t="shared" si="232"/>
        <v>400</v>
      </c>
      <c r="AI215" s="61">
        <f t="shared" si="233"/>
        <v>400</v>
      </c>
    </row>
    <row r="216" spans="1:35" x14ac:dyDescent="0.25">
      <c r="A216" s="144"/>
      <c r="B216" s="159"/>
      <c r="C216" s="162"/>
      <c r="D216" s="3">
        <v>14</v>
      </c>
      <c r="E216" s="40">
        <v>0.2</v>
      </c>
      <c r="F216" s="13">
        <v>4.5</v>
      </c>
      <c r="G216" s="58">
        <f t="shared" si="205"/>
        <v>17.777777777777779</v>
      </c>
      <c r="H216" s="55">
        <f t="shared" si="206"/>
        <v>22.222222222222221</v>
      </c>
      <c r="I216" s="55">
        <f t="shared" si="207"/>
        <v>26.666666666666668</v>
      </c>
      <c r="J216" s="55">
        <f t="shared" si="208"/>
        <v>33.333333333333336</v>
      </c>
      <c r="K216" s="55">
        <f t="shared" si="209"/>
        <v>48.888888888888886</v>
      </c>
      <c r="L216" s="55">
        <f t="shared" si="210"/>
        <v>73.333333333333329</v>
      </c>
      <c r="M216" s="55">
        <f t="shared" si="211"/>
        <v>77.777777777777771</v>
      </c>
      <c r="N216" s="55">
        <f t="shared" si="212"/>
        <v>6.666666666666667</v>
      </c>
      <c r="O216" s="55">
        <f t="shared" si="213"/>
        <v>6.666666666666667</v>
      </c>
      <c r="P216" s="59">
        <f t="shared" si="214"/>
        <v>8</v>
      </c>
      <c r="Q216" s="59">
        <f t="shared" si="215"/>
        <v>8.8888888888888893</v>
      </c>
      <c r="R216" s="59">
        <f t="shared" si="216"/>
        <v>48.888888888888886</v>
      </c>
      <c r="S216" s="59">
        <f t="shared" si="217"/>
        <v>73.333333333333329</v>
      </c>
      <c r="T216" s="59">
        <f t="shared" si="218"/>
        <v>6.666666666666667</v>
      </c>
      <c r="U216" s="59">
        <f t="shared" si="219"/>
        <v>6.666666666666667</v>
      </c>
      <c r="V216" s="59">
        <f t="shared" si="220"/>
        <v>7.333333333333333</v>
      </c>
      <c r="W216" s="59">
        <f t="shared" si="221"/>
        <v>20</v>
      </c>
      <c r="X216" s="59">
        <f t="shared" si="222"/>
        <v>26.666666666666668</v>
      </c>
      <c r="Y216" s="59">
        <f t="shared" si="223"/>
        <v>35.555555555555557</v>
      </c>
      <c r="Z216" s="59">
        <f t="shared" si="224"/>
        <v>38.888888888888886</v>
      </c>
      <c r="AA216" s="59">
        <f t="shared" si="225"/>
        <v>57.777777777777779</v>
      </c>
      <c r="AB216" s="59">
        <f t="shared" si="226"/>
        <v>77.777777777777771</v>
      </c>
      <c r="AC216" s="59">
        <f t="shared" si="227"/>
        <v>88.888888888888886</v>
      </c>
      <c r="AD216" s="59">
        <f t="shared" si="228"/>
        <v>133.33333333333334</v>
      </c>
      <c r="AE216" s="60">
        <f t="shared" si="229"/>
        <v>168.88888888888889</v>
      </c>
      <c r="AF216" s="60">
        <f t="shared" si="230"/>
        <v>177.77777777777777</v>
      </c>
      <c r="AG216" s="60">
        <f t="shared" si="231"/>
        <v>177.77777777777777</v>
      </c>
      <c r="AH216" s="60">
        <f t="shared" si="232"/>
        <v>177.77777777777777</v>
      </c>
      <c r="AI216" s="61">
        <f t="shared" si="233"/>
        <v>177.77777777777777</v>
      </c>
    </row>
    <row r="217" spans="1:35" x14ac:dyDescent="0.25">
      <c r="A217" s="144"/>
      <c r="B217" s="159"/>
      <c r="C217" s="162"/>
      <c r="D217" s="3">
        <v>15</v>
      </c>
      <c r="E217" s="40">
        <v>0.17</v>
      </c>
      <c r="F217" s="13">
        <v>4.5</v>
      </c>
      <c r="G217" s="58">
        <f t="shared" si="205"/>
        <v>17.777777777777779</v>
      </c>
      <c r="H217" s="55">
        <f t="shared" si="206"/>
        <v>22.222222222222221</v>
      </c>
      <c r="I217" s="55">
        <f t="shared" si="207"/>
        <v>26.666666666666668</v>
      </c>
      <c r="J217" s="55">
        <f t="shared" si="208"/>
        <v>33.333333333333336</v>
      </c>
      <c r="K217" s="55">
        <f t="shared" si="209"/>
        <v>48.888888888888886</v>
      </c>
      <c r="L217" s="55">
        <f t="shared" si="210"/>
        <v>73.333333333333329</v>
      </c>
      <c r="M217" s="55">
        <f t="shared" si="211"/>
        <v>77.777777777777771</v>
      </c>
      <c r="N217" s="55">
        <f t="shared" si="212"/>
        <v>6.666666666666667</v>
      </c>
      <c r="O217" s="55">
        <f t="shared" si="213"/>
        <v>6.666666666666667</v>
      </c>
      <c r="P217" s="59">
        <f t="shared" si="214"/>
        <v>8</v>
      </c>
      <c r="Q217" s="59">
        <f t="shared" si="215"/>
        <v>8.8888888888888893</v>
      </c>
      <c r="R217" s="59">
        <f t="shared" si="216"/>
        <v>48.888888888888886</v>
      </c>
      <c r="S217" s="59">
        <f t="shared" si="217"/>
        <v>73.333333333333329</v>
      </c>
      <c r="T217" s="59">
        <f t="shared" si="218"/>
        <v>6.666666666666667</v>
      </c>
      <c r="U217" s="59">
        <f t="shared" si="219"/>
        <v>6.666666666666667</v>
      </c>
      <c r="V217" s="59">
        <f t="shared" si="220"/>
        <v>7.333333333333333</v>
      </c>
      <c r="W217" s="59">
        <f t="shared" si="221"/>
        <v>20</v>
      </c>
      <c r="X217" s="59">
        <f t="shared" si="222"/>
        <v>26.666666666666668</v>
      </c>
      <c r="Y217" s="59">
        <f t="shared" si="223"/>
        <v>35.555555555555557</v>
      </c>
      <c r="Z217" s="59">
        <f t="shared" si="224"/>
        <v>38.888888888888886</v>
      </c>
      <c r="AA217" s="59">
        <f t="shared" si="225"/>
        <v>57.777777777777779</v>
      </c>
      <c r="AB217" s="59">
        <f t="shared" si="226"/>
        <v>77.777777777777771</v>
      </c>
      <c r="AC217" s="59">
        <f t="shared" si="227"/>
        <v>88.888888888888886</v>
      </c>
      <c r="AD217" s="59">
        <f t="shared" si="228"/>
        <v>133.33333333333334</v>
      </c>
      <c r="AE217" s="60">
        <f t="shared" si="229"/>
        <v>168.88888888888889</v>
      </c>
      <c r="AF217" s="60">
        <f t="shared" si="230"/>
        <v>177.77777777777777</v>
      </c>
      <c r="AG217" s="60">
        <f t="shared" si="231"/>
        <v>177.77777777777777</v>
      </c>
      <c r="AH217" s="60">
        <f t="shared" si="232"/>
        <v>177.77777777777777</v>
      </c>
      <c r="AI217" s="61">
        <f t="shared" si="233"/>
        <v>177.77777777777777</v>
      </c>
    </row>
    <row r="218" spans="1:35" x14ac:dyDescent="0.25">
      <c r="A218" s="144"/>
      <c r="B218" s="159"/>
      <c r="C218" s="162"/>
      <c r="D218" s="3">
        <v>16</v>
      </c>
      <c r="E218" s="40">
        <v>0.1</v>
      </c>
      <c r="F218" s="13">
        <v>2.5</v>
      </c>
      <c r="G218" s="58">
        <f t="shared" si="205"/>
        <v>32</v>
      </c>
      <c r="H218" s="55">
        <f t="shared" si="206"/>
        <v>40</v>
      </c>
      <c r="I218" s="55">
        <f t="shared" si="207"/>
        <v>48</v>
      </c>
      <c r="J218" s="55">
        <f t="shared" si="208"/>
        <v>60</v>
      </c>
      <c r="K218" s="55">
        <f t="shared" si="209"/>
        <v>88</v>
      </c>
      <c r="L218" s="55">
        <f t="shared" si="210"/>
        <v>132</v>
      </c>
      <c r="M218" s="55">
        <f t="shared" si="211"/>
        <v>140</v>
      </c>
      <c r="N218" s="55">
        <f t="shared" si="212"/>
        <v>12</v>
      </c>
      <c r="O218" s="55">
        <f t="shared" si="213"/>
        <v>12</v>
      </c>
      <c r="P218" s="59">
        <f t="shared" si="214"/>
        <v>14.4</v>
      </c>
      <c r="Q218" s="59">
        <f t="shared" si="215"/>
        <v>16</v>
      </c>
      <c r="R218" s="59">
        <f t="shared" si="216"/>
        <v>88</v>
      </c>
      <c r="S218" s="59">
        <f t="shared" si="217"/>
        <v>132</v>
      </c>
      <c r="T218" s="59">
        <f t="shared" si="218"/>
        <v>12</v>
      </c>
      <c r="U218" s="59">
        <f t="shared" si="219"/>
        <v>12</v>
      </c>
      <c r="V218" s="59">
        <f t="shared" si="220"/>
        <v>13.2</v>
      </c>
      <c r="W218" s="59">
        <f t="shared" si="221"/>
        <v>36</v>
      </c>
      <c r="X218" s="59">
        <f t="shared" si="222"/>
        <v>48</v>
      </c>
      <c r="Y218" s="59">
        <f t="shared" si="223"/>
        <v>64</v>
      </c>
      <c r="Z218" s="59">
        <f t="shared" si="224"/>
        <v>70</v>
      </c>
      <c r="AA218" s="59">
        <f t="shared" si="225"/>
        <v>104</v>
      </c>
      <c r="AB218" s="59">
        <f t="shared" si="226"/>
        <v>140</v>
      </c>
      <c r="AC218" s="59">
        <f t="shared" si="227"/>
        <v>160</v>
      </c>
      <c r="AD218" s="59">
        <f t="shared" si="228"/>
        <v>240</v>
      </c>
      <c r="AE218" s="60">
        <f t="shared" si="229"/>
        <v>304</v>
      </c>
      <c r="AF218" s="60">
        <f t="shared" si="230"/>
        <v>320</v>
      </c>
      <c r="AG218" s="60">
        <f t="shared" si="231"/>
        <v>320</v>
      </c>
      <c r="AH218" s="60">
        <f t="shared" si="232"/>
        <v>320</v>
      </c>
      <c r="AI218" s="61">
        <f t="shared" si="233"/>
        <v>320</v>
      </c>
    </row>
    <row r="219" spans="1:35" x14ac:dyDescent="0.25">
      <c r="A219" s="144"/>
      <c r="B219" s="159"/>
      <c r="C219" s="162"/>
      <c r="D219" s="3">
        <v>18</v>
      </c>
      <c r="E219" s="40">
        <v>0.19</v>
      </c>
      <c r="F219" s="13">
        <v>4.5</v>
      </c>
      <c r="G219" s="58">
        <f t="shared" si="205"/>
        <v>17.777777777777779</v>
      </c>
      <c r="H219" s="55">
        <f t="shared" si="206"/>
        <v>22.222222222222221</v>
      </c>
      <c r="I219" s="55">
        <f t="shared" si="207"/>
        <v>26.666666666666668</v>
      </c>
      <c r="J219" s="55">
        <f t="shared" si="208"/>
        <v>33.333333333333336</v>
      </c>
      <c r="K219" s="55">
        <f t="shared" si="209"/>
        <v>48.888888888888886</v>
      </c>
      <c r="L219" s="55">
        <f t="shared" si="210"/>
        <v>73.333333333333329</v>
      </c>
      <c r="M219" s="55">
        <f t="shared" si="211"/>
        <v>77.777777777777771</v>
      </c>
      <c r="N219" s="55">
        <f t="shared" si="212"/>
        <v>6.666666666666667</v>
      </c>
      <c r="O219" s="55">
        <f t="shared" si="213"/>
        <v>6.666666666666667</v>
      </c>
      <c r="P219" s="59">
        <f t="shared" si="214"/>
        <v>8</v>
      </c>
      <c r="Q219" s="59">
        <f t="shared" si="215"/>
        <v>8.8888888888888893</v>
      </c>
      <c r="R219" s="59">
        <f t="shared" si="216"/>
        <v>48.888888888888886</v>
      </c>
      <c r="S219" s="59">
        <f t="shared" si="217"/>
        <v>73.333333333333329</v>
      </c>
      <c r="T219" s="59">
        <f t="shared" si="218"/>
        <v>6.666666666666667</v>
      </c>
      <c r="U219" s="59">
        <f t="shared" si="219"/>
        <v>6.666666666666667</v>
      </c>
      <c r="V219" s="59">
        <f t="shared" si="220"/>
        <v>7.333333333333333</v>
      </c>
      <c r="W219" s="59">
        <f t="shared" si="221"/>
        <v>20</v>
      </c>
      <c r="X219" s="59">
        <f t="shared" si="222"/>
        <v>26.666666666666668</v>
      </c>
      <c r="Y219" s="59">
        <f t="shared" si="223"/>
        <v>35.555555555555557</v>
      </c>
      <c r="Z219" s="59">
        <f t="shared" si="224"/>
        <v>38.888888888888886</v>
      </c>
      <c r="AA219" s="59">
        <f t="shared" si="225"/>
        <v>57.777777777777779</v>
      </c>
      <c r="AB219" s="59">
        <f t="shared" si="226"/>
        <v>77.777777777777771</v>
      </c>
      <c r="AC219" s="59">
        <f t="shared" si="227"/>
        <v>88.888888888888886</v>
      </c>
      <c r="AD219" s="59">
        <f t="shared" si="228"/>
        <v>133.33333333333334</v>
      </c>
      <c r="AE219" s="60">
        <f t="shared" si="229"/>
        <v>168.88888888888889</v>
      </c>
      <c r="AF219" s="60">
        <f t="shared" si="230"/>
        <v>177.77777777777777</v>
      </c>
      <c r="AG219" s="60">
        <f t="shared" si="231"/>
        <v>177.77777777777777</v>
      </c>
      <c r="AH219" s="60">
        <f t="shared" si="232"/>
        <v>177.77777777777777</v>
      </c>
      <c r="AI219" s="61">
        <f t="shared" si="233"/>
        <v>177.77777777777777</v>
      </c>
    </row>
    <row r="220" spans="1:35" x14ac:dyDescent="0.25">
      <c r="A220" s="144"/>
      <c r="B220" s="159"/>
      <c r="C220" s="162"/>
      <c r="D220" s="3">
        <v>20</v>
      </c>
      <c r="E220" s="40">
        <v>0.19</v>
      </c>
      <c r="F220" s="13">
        <v>4.5</v>
      </c>
      <c r="G220" s="58">
        <f t="shared" si="205"/>
        <v>17.777777777777779</v>
      </c>
      <c r="H220" s="55">
        <f t="shared" si="206"/>
        <v>22.222222222222221</v>
      </c>
      <c r="I220" s="55">
        <f t="shared" si="207"/>
        <v>26.666666666666668</v>
      </c>
      <c r="J220" s="55">
        <f t="shared" si="208"/>
        <v>33.333333333333336</v>
      </c>
      <c r="K220" s="55">
        <f t="shared" si="209"/>
        <v>48.888888888888886</v>
      </c>
      <c r="L220" s="55">
        <f t="shared" si="210"/>
        <v>73.333333333333329</v>
      </c>
      <c r="M220" s="55">
        <f t="shared" si="211"/>
        <v>77.777777777777771</v>
      </c>
      <c r="N220" s="55">
        <f t="shared" si="212"/>
        <v>6.666666666666667</v>
      </c>
      <c r="O220" s="55">
        <f t="shared" si="213"/>
        <v>6.666666666666667</v>
      </c>
      <c r="P220" s="59">
        <f t="shared" si="214"/>
        <v>8</v>
      </c>
      <c r="Q220" s="59">
        <f t="shared" si="215"/>
        <v>8.8888888888888893</v>
      </c>
      <c r="R220" s="59">
        <f t="shared" si="216"/>
        <v>48.888888888888886</v>
      </c>
      <c r="S220" s="59">
        <f t="shared" si="217"/>
        <v>73.333333333333329</v>
      </c>
      <c r="T220" s="59">
        <f t="shared" si="218"/>
        <v>6.666666666666667</v>
      </c>
      <c r="U220" s="59">
        <f t="shared" si="219"/>
        <v>6.666666666666667</v>
      </c>
      <c r="V220" s="59">
        <f t="shared" si="220"/>
        <v>7.333333333333333</v>
      </c>
      <c r="W220" s="59">
        <f t="shared" si="221"/>
        <v>20</v>
      </c>
      <c r="X220" s="59">
        <f t="shared" si="222"/>
        <v>26.666666666666668</v>
      </c>
      <c r="Y220" s="59">
        <f t="shared" si="223"/>
        <v>35.555555555555557</v>
      </c>
      <c r="Z220" s="59">
        <f t="shared" si="224"/>
        <v>38.888888888888886</v>
      </c>
      <c r="AA220" s="59">
        <f t="shared" si="225"/>
        <v>57.777777777777779</v>
      </c>
      <c r="AB220" s="59">
        <f t="shared" si="226"/>
        <v>77.777777777777771</v>
      </c>
      <c r="AC220" s="59">
        <f t="shared" si="227"/>
        <v>88.888888888888886</v>
      </c>
      <c r="AD220" s="59">
        <f t="shared" si="228"/>
        <v>133.33333333333334</v>
      </c>
      <c r="AE220" s="60">
        <f t="shared" si="229"/>
        <v>168.88888888888889</v>
      </c>
      <c r="AF220" s="60">
        <f t="shared" si="230"/>
        <v>177.77777777777777</v>
      </c>
      <c r="AG220" s="60">
        <f t="shared" si="231"/>
        <v>177.77777777777777</v>
      </c>
      <c r="AH220" s="60">
        <f t="shared" si="232"/>
        <v>177.77777777777777</v>
      </c>
      <c r="AI220" s="61">
        <f t="shared" si="233"/>
        <v>177.77777777777777</v>
      </c>
    </row>
    <row r="221" spans="1:35" x14ac:dyDescent="0.25">
      <c r="A221" s="144"/>
      <c r="B221" s="159"/>
      <c r="C221" s="162"/>
      <c r="D221" s="3">
        <v>22</v>
      </c>
      <c r="E221" s="40">
        <v>0.19</v>
      </c>
      <c r="F221" s="13">
        <v>5</v>
      </c>
      <c r="G221" s="58">
        <f t="shared" si="205"/>
        <v>16</v>
      </c>
      <c r="H221" s="55">
        <f t="shared" si="206"/>
        <v>20</v>
      </c>
      <c r="I221" s="55">
        <f t="shared" si="207"/>
        <v>24</v>
      </c>
      <c r="J221" s="55">
        <f t="shared" si="208"/>
        <v>30</v>
      </c>
      <c r="K221" s="55">
        <f t="shared" si="209"/>
        <v>44</v>
      </c>
      <c r="L221" s="55">
        <f t="shared" si="210"/>
        <v>66</v>
      </c>
      <c r="M221" s="55">
        <f t="shared" si="211"/>
        <v>70</v>
      </c>
      <c r="N221" s="55">
        <f t="shared" si="212"/>
        <v>6</v>
      </c>
      <c r="O221" s="55">
        <f t="shared" si="213"/>
        <v>6</v>
      </c>
      <c r="P221" s="59">
        <f t="shared" si="214"/>
        <v>7.2</v>
      </c>
      <c r="Q221" s="59">
        <f t="shared" si="215"/>
        <v>8</v>
      </c>
      <c r="R221" s="59">
        <f t="shared" si="216"/>
        <v>44</v>
      </c>
      <c r="S221" s="59">
        <f t="shared" si="217"/>
        <v>66</v>
      </c>
      <c r="T221" s="59">
        <f t="shared" si="218"/>
        <v>6</v>
      </c>
      <c r="U221" s="59">
        <f t="shared" si="219"/>
        <v>6</v>
      </c>
      <c r="V221" s="59">
        <f t="shared" si="220"/>
        <v>6.6</v>
      </c>
      <c r="W221" s="59">
        <f t="shared" si="221"/>
        <v>18</v>
      </c>
      <c r="X221" s="59">
        <f t="shared" si="222"/>
        <v>24</v>
      </c>
      <c r="Y221" s="59">
        <f t="shared" si="223"/>
        <v>32</v>
      </c>
      <c r="Z221" s="59">
        <f t="shared" si="224"/>
        <v>35</v>
      </c>
      <c r="AA221" s="59">
        <f t="shared" si="225"/>
        <v>52</v>
      </c>
      <c r="AB221" s="59">
        <f t="shared" si="226"/>
        <v>70</v>
      </c>
      <c r="AC221" s="59">
        <f t="shared" si="227"/>
        <v>80</v>
      </c>
      <c r="AD221" s="59">
        <f t="shared" si="228"/>
        <v>120</v>
      </c>
      <c r="AE221" s="60">
        <f t="shared" si="229"/>
        <v>152</v>
      </c>
      <c r="AF221" s="60">
        <f t="shared" si="230"/>
        <v>160</v>
      </c>
      <c r="AG221" s="60">
        <f t="shared" si="231"/>
        <v>160</v>
      </c>
      <c r="AH221" s="60">
        <f t="shared" si="232"/>
        <v>160</v>
      </c>
      <c r="AI221" s="61">
        <f t="shared" si="233"/>
        <v>160</v>
      </c>
    </row>
    <row r="222" spans="1:35" x14ac:dyDescent="0.25">
      <c r="A222" s="144"/>
      <c r="B222" s="159"/>
      <c r="C222" s="162"/>
      <c r="D222" s="3">
        <v>25</v>
      </c>
      <c r="E222" s="40">
        <v>0.15</v>
      </c>
      <c r="F222" s="13">
        <v>3.5</v>
      </c>
      <c r="G222" s="58">
        <f t="shared" si="205"/>
        <v>22.857142857142858</v>
      </c>
      <c r="H222" s="55">
        <f t="shared" si="206"/>
        <v>28.571428571428573</v>
      </c>
      <c r="I222" s="55">
        <f t="shared" si="207"/>
        <v>34.285714285714285</v>
      </c>
      <c r="J222" s="55">
        <f t="shared" si="208"/>
        <v>42.857142857142854</v>
      </c>
      <c r="K222" s="55">
        <f t="shared" si="209"/>
        <v>62.857142857142854</v>
      </c>
      <c r="L222" s="55">
        <f t="shared" si="210"/>
        <v>94.285714285714292</v>
      </c>
      <c r="M222" s="55">
        <f t="shared" si="211"/>
        <v>100</v>
      </c>
      <c r="N222" s="55">
        <f t="shared" si="212"/>
        <v>8.5714285714285712</v>
      </c>
      <c r="O222" s="55">
        <f t="shared" si="213"/>
        <v>8.5714285714285712</v>
      </c>
      <c r="P222" s="59">
        <f t="shared" si="214"/>
        <v>10.285714285714286</v>
      </c>
      <c r="Q222" s="59">
        <f t="shared" si="215"/>
        <v>11.428571428571429</v>
      </c>
      <c r="R222" s="59">
        <f t="shared" si="216"/>
        <v>62.857142857142854</v>
      </c>
      <c r="S222" s="59">
        <f t="shared" si="217"/>
        <v>94.285714285714292</v>
      </c>
      <c r="T222" s="59">
        <f t="shared" si="218"/>
        <v>8.5714285714285712</v>
      </c>
      <c r="U222" s="59">
        <f t="shared" si="219"/>
        <v>8.5714285714285712</v>
      </c>
      <c r="V222" s="59">
        <f t="shared" si="220"/>
        <v>9.4285714285714288</v>
      </c>
      <c r="W222" s="59">
        <f t="shared" si="221"/>
        <v>25.714285714285715</v>
      </c>
      <c r="X222" s="59">
        <f t="shared" si="222"/>
        <v>34.285714285714285</v>
      </c>
      <c r="Y222" s="59">
        <f t="shared" si="223"/>
        <v>45.714285714285715</v>
      </c>
      <c r="Z222" s="59">
        <f t="shared" si="224"/>
        <v>50</v>
      </c>
      <c r="AA222" s="59">
        <f t="shared" si="225"/>
        <v>74.285714285714292</v>
      </c>
      <c r="AB222" s="59">
        <f t="shared" si="226"/>
        <v>100</v>
      </c>
      <c r="AC222" s="59">
        <f t="shared" si="227"/>
        <v>114.28571428571429</v>
      </c>
      <c r="AD222" s="59">
        <f t="shared" si="228"/>
        <v>171.42857142857142</v>
      </c>
      <c r="AE222" s="60">
        <f t="shared" si="229"/>
        <v>217.14285714285714</v>
      </c>
      <c r="AF222" s="60">
        <f t="shared" si="230"/>
        <v>228.57142857142858</v>
      </c>
      <c r="AG222" s="60">
        <f t="shared" si="231"/>
        <v>228.57142857142858</v>
      </c>
      <c r="AH222" s="60">
        <f t="shared" si="232"/>
        <v>228.57142857142858</v>
      </c>
      <c r="AI222" s="61">
        <f t="shared" si="233"/>
        <v>228.57142857142858</v>
      </c>
    </row>
    <row r="223" spans="1:35" x14ac:dyDescent="0.25">
      <c r="A223" s="144"/>
      <c r="B223" s="159"/>
      <c r="C223" s="162"/>
      <c r="D223" s="3">
        <v>30</v>
      </c>
      <c r="E223" s="40">
        <v>0.24</v>
      </c>
      <c r="F223" s="13">
        <v>4.5</v>
      </c>
      <c r="G223" s="58">
        <f t="shared" si="205"/>
        <v>17.777777777777779</v>
      </c>
      <c r="H223" s="55">
        <f t="shared" si="206"/>
        <v>22.222222222222221</v>
      </c>
      <c r="I223" s="55">
        <f t="shared" si="207"/>
        <v>26.666666666666668</v>
      </c>
      <c r="J223" s="55">
        <f t="shared" si="208"/>
        <v>33.333333333333336</v>
      </c>
      <c r="K223" s="55">
        <f t="shared" si="209"/>
        <v>48.888888888888886</v>
      </c>
      <c r="L223" s="55">
        <f t="shared" si="210"/>
        <v>73.333333333333329</v>
      </c>
      <c r="M223" s="55">
        <f t="shared" si="211"/>
        <v>77.777777777777771</v>
      </c>
      <c r="N223" s="55">
        <f t="shared" si="212"/>
        <v>6.666666666666667</v>
      </c>
      <c r="O223" s="55">
        <f t="shared" si="213"/>
        <v>6.666666666666667</v>
      </c>
      <c r="P223" s="59">
        <f t="shared" si="214"/>
        <v>8</v>
      </c>
      <c r="Q223" s="59">
        <f t="shared" si="215"/>
        <v>8.8888888888888893</v>
      </c>
      <c r="R223" s="59">
        <f t="shared" si="216"/>
        <v>48.888888888888886</v>
      </c>
      <c r="S223" s="59">
        <f t="shared" si="217"/>
        <v>73.333333333333329</v>
      </c>
      <c r="T223" s="59">
        <f t="shared" si="218"/>
        <v>6.666666666666667</v>
      </c>
      <c r="U223" s="59">
        <f t="shared" si="219"/>
        <v>6.666666666666667</v>
      </c>
      <c r="V223" s="59">
        <f t="shared" si="220"/>
        <v>7.333333333333333</v>
      </c>
      <c r="W223" s="59">
        <f t="shared" si="221"/>
        <v>20</v>
      </c>
      <c r="X223" s="59">
        <f t="shared" si="222"/>
        <v>26.666666666666668</v>
      </c>
      <c r="Y223" s="59">
        <f t="shared" si="223"/>
        <v>35.555555555555557</v>
      </c>
      <c r="Z223" s="59">
        <f t="shared" si="224"/>
        <v>38.888888888888886</v>
      </c>
      <c r="AA223" s="59">
        <f t="shared" si="225"/>
        <v>57.777777777777779</v>
      </c>
      <c r="AB223" s="59">
        <f t="shared" si="226"/>
        <v>77.777777777777771</v>
      </c>
      <c r="AC223" s="59">
        <f t="shared" si="227"/>
        <v>88.888888888888886</v>
      </c>
      <c r="AD223" s="59">
        <f t="shared" si="228"/>
        <v>133.33333333333334</v>
      </c>
      <c r="AE223" s="60">
        <f t="shared" si="229"/>
        <v>168.88888888888889</v>
      </c>
      <c r="AF223" s="60">
        <f t="shared" si="230"/>
        <v>177.77777777777777</v>
      </c>
      <c r="AG223" s="60">
        <f t="shared" si="231"/>
        <v>177.77777777777777</v>
      </c>
      <c r="AH223" s="60">
        <f t="shared" si="232"/>
        <v>177.77777777777777</v>
      </c>
      <c r="AI223" s="61">
        <f t="shared" si="233"/>
        <v>177.77777777777777</v>
      </c>
    </row>
    <row r="224" spans="1:35" x14ac:dyDescent="0.25">
      <c r="A224" s="144"/>
      <c r="B224" s="159"/>
      <c r="C224" s="162"/>
      <c r="D224" s="3">
        <v>32</v>
      </c>
      <c r="E224" s="40">
        <v>0.28999999999999998</v>
      </c>
      <c r="F224" s="13">
        <v>5</v>
      </c>
      <c r="G224" s="58">
        <f t="shared" si="205"/>
        <v>16</v>
      </c>
      <c r="H224" s="55">
        <f t="shared" si="206"/>
        <v>20</v>
      </c>
      <c r="I224" s="55">
        <f t="shared" si="207"/>
        <v>24</v>
      </c>
      <c r="J224" s="55">
        <f t="shared" si="208"/>
        <v>30</v>
      </c>
      <c r="K224" s="55">
        <f t="shared" si="209"/>
        <v>44</v>
      </c>
      <c r="L224" s="55">
        <f t="shared" si="210"/>
        <v>66</v>
      </c>
      <c r="M224" s="55">
        <f t="shared" si="211"/>
        <v>70</v>
      </c>
      <c r="N224" s="55">
        <f t="shared" si="212"/>
        <v>6</v>
      </c>
      <c r="O224" s="55">
        <f t="shared" si="213"/>
        <v>6</v>
      </c>
      <c r="P224" s="59">
        <f t="shared" si="214"/>
        <v>7.2</v>
      </c>
      <c r="Q224" s="59">
        <f t="shared" si="215"/>
        <v>8</v>
      </c>
      <c r="R224" s="59">
        <f t="shared" si="216"/>
        <v>44</v>
      </c>
      <c r="S224" s="59">
        <f t="shared" si="217"/>
        <v>66</v>
      </c>
      <c r="T224" s="59">
        <f t="shared" si="218"/>
        <v>6</v>
      </c>
      <c r="U224" s="59">
        <f t="shared" si="219"/>
        <v>6</v>
      </c>
      <c r="V224" s="59">
        <f t="shared" si="220"/>
        <v>6.6</v>
      </c>
      <c r="W224" s="59">
        <f t="shared" si="221"/>
        <v>18</v>
      </c>
      <c r="X224" s="59">
        <f t="shared" si="222"/>
        <v>24</v>
      </c>
      <c r="Y224" s="59">
        <f t="shared" si="223"/>
        <v>32</v>
      </c>
      <c r="Z224" s="59">
        <f t="shared" si="224"/>
        <v>35</v>
      </c>
      <c r="AA224" s="59">
        <f t="shared" si="225"/>
        <v>52</v>
      </c>
      <c r="AB224" s="59">
        <f t="shared" si="226"/>
        <v>70</v>
      </c>
      <c r="AC224" s="59">
        <f t="shared" si="227"/>
        <v>80</v>
      </c>
      <c r="AD224" s="59">
        <f t="shared" si="228"/>
        <v>120</v>
      </c>
      <c r="AE224" s="60">
        <f t="shared" si="229"/>
        <v>152</v>
      </c>
      <c r="AF224" s="60">
        <f t="shared" si="230"/>
        <v>160</v>
      </c>
      <c r="AG224" s="60">
        <f t="shared" si="231"/>
        <v>160</v>
      </c>
      <c r="AH224" s="60">
        <f t="shared" si="232"/>
        <v>160</v>
      </c>
      <c r="AI224" s="61">
        <f t="shared" si="233"/>
        <v>160</v>
      </c>
    </row>
    <row r="225" spans="1:35" x14ac:dyDescent="0.25">
      <c r="A225" s="144"/>
      <c r="B225" s="159"/>
      <c r="C225" s="162"/>
      <c r="D225" s="3">
        <v>36</v>
      </c>
      <c r="E225" s="40">
        <v>0.28999999999999998</v>
      </c>
      <c r="F225" s="13">
        <v>4.5</v>
      </c>
      <c r="G225" s="58">
        <f t="shared" si="205"/>
        <v>17.777777777777779</v>
      </c>
      <c r="H225" s="55">
        <f t="shared" si="206"/>
        <v>22.222222222222221</v>
      </c>
      <c r="I225" s="55">
        <f t="shared" si="207"/>
        <v>26.666666666666668</v>
      </c>
      <c r="J225" s="55">
        <f t="shared" si="208"/>
        <v>33.333333333333336</v>
      </c>
      <c r="K225" s="55">
        <f t="shared" si="209"/>
        <v>48.888888888888886</v>
      </c>
      <c r="L225" s="55">
        <f t="shared" si="210"/>
        <v>73.333333333333329</v>
      </c>
      <c r="M225" s="55">
        <f t="shared" si="211"/>
        <v>77.777777777777771</v>
      </c>
      <c r="N225" s="55">
        <f t="shared" si="212"/>
        <v>6.666666666666667</v>
      </c>
      <c r="O225" s="55">
        <f t="shared" si="213"/>
        <v>6.666666666666667</v>
      </c>
      <c r="P225" s="59">
        <f t="shared" si="214"/>
        <v>8</v>
      </c>
      <c r="Q225" s="59">
        <f t="shared" si="215"/>
        <v>8.8888888888888893</v>
      </c>
      <c r="R225" s="59">
        <f t="shared" si="216"/>
        <v>48.888888888888886</v>
      </c>
      <c r="S225" s="59">
        <f t="shared" si="217"/>
        <v>73.333333333333329</v>
      </c>
      <c r="T225" s="59">
        <f t="shared" si="218"/>
        <v>6.666666666666667</v>
      </c>
      <c r="U225" s="59">
        <f t="shared" si="219"/>
        <v>6.666666666666667</v>
      </c>
      <c r="V225" s="59">
        <f t="shared" si="220"/>
        <v>7.333333333333333</v>
      </c>
      <c r="W225" s="59">
        <f t="shared" si="221"/>
        <v>20</v>
      </c>
      <c r="X225" s="59">
        <f t="shared" si="222"/>
        <v>26.666666666666668</v>
      </c>
      <c r="Y225" s="59">
        <f t="shared" si="223"/>
        <v>35.555555555555557</v>
      </c>
      <c r="Z225" s="59">
        <f t="shared" si="224"/>
        <v>38.888888888888886</v>
      </c>
      <c r="AA225" s="59">
        <f t="shared" si="225"/>
        <v>57.777777777777779</v>
      </c>
      <c r="AB225" s="59">
        <f t="shared" si="226"/>
        <v>77.777777777777771</v>
      </c>
      <c r="AC225" s="59">
        <f t="shared" si="227"/>
        <v>88.888888888888886</v>
      </c>
      <c r="AD225" s="59">
        <f t="shared" si="228"/>
        <v>133.33333333333334</v>
      </c>
      <c r="AE225" s="60">
        <f t="shared" si="229"/>
        <v>168.88888888888889</v>
      </c>
      <c r="AF225" s="60">
        <f t="shared" si="230"/>
        <v>177.77777777777777</v>
      </c>
      <c r="AG225" s="60">
        <f t="shared" si="231"/>
        <v>177.77777777777777</v>
      </c>
      <c r="AH225" s="60">
        <f t="shared" si="232"/>
        <v>177.77777777777777</v>
      </c>
      <c r="AI225" s="61">
        <f t="shared" si="233"/>
        <v>177.77777777777777</v>
      </c>
    </row>
    <row r="226" spans="1:35" x14ac:dyDescent="0.25">
      <c r="A226" s="144"/>
      <c r="B226" s="159"/>
      <c r="C226" s="162"/>
      <c r="D226" s="3">
        <v>38</v>
      </c>
      <c r="E226" s="40">
        <v>0.28999999999999998</v>
      </c>
      <c r="F226" s="13">
        <v>4.5</v>
      </c>
      <c r="G226" s="58">
        <f t="shared" si="205"/>
        <v>17.777777777777779</v>
      </c>
      <c r="H226" s="55">
        <f t="shared" si="206"/>
        <v>22.222222222222221</v>
      </c>
      <c r="I226" s="55">
        <f t="shared" si="207"/>
        <v>26.666666666666668</v>
      </c>
      <c r="J226" s="55">
        <f t="shared" si="208"/>
        <v>33.333333333333336</v>
      </c>
      <c r="K226" s="55">
        <f t="shared" si="209"/>
        <v>48.888888888888886</v>
      </c>
      <c r="L226" s="55">
        <f t="shared" si="210"/>
        <v>73.333333333333329</v>
      </c>
      <c r="M226" s="55">
        <f t="shared" si="211"/>
        <v>77.777777777777771</v>
      </c>
      <c r="N226" s="55">
        <f t="shared" si="212"/>
        <v>6.666666666666667</v>
      </c>
      <c r="O226" s="55">
        <f t="shared" si="213"/>
        <v>6.666666666666667</v>
      </c>
      <c r="P226" s="59">
        <f t="shared" si="214"/>
        <v>8</v>
      </c>
      <c r="Q226" s="59">
        <f t="shared" si="215"/>
        <v>8.8888888888888893</v>
      </c>
      <c r="R226" s="59">
        <f t="shared" si="216"/>
        <v>48.888888888888886</v>
      </c>
      <c r="S226" s="59">
        <f t="shared" si="217"/>
        <v>73.333333333333329</v>
      </c>
      <c r="T226" s="59">
        <f t="shared" si="218"/>
        <v>6.666666666666667</v>
      </c>
      <c r="U226" s="59">
        <f t="shared" si="219"/>
        <v>6.666666666666667</v>
      </c>
      <c r="V226" s="59">
        <f t="shared" si="220"/>
        <v>7.333333333333333</v>
      </c>
      <c r="W226" s="59">
        <f t="shared" si="221"/>
        <v>20</v>
      </c>
      <c r="X226" s="59">
        <f t="shared" si="222"/>
        <v>26.666666666666668</v>
      </c>
      <c r="Y226" s="59">
        <f t="shared" si="223"/>
        <v>35.555555555555557</v>
      </c>
      <c r="Z226" s="59">
        <f t="shared" si="224"/>
        <v>38.888888888888886</v>
      </c>
      <c r="AA226" s="59">
        <f t="shared" si="225"/>
        <v>57.777777777777779</v>
      </c>
      <c r="AB226" s="59">
        <f t="shared" si="226"/>
        <v>77.777777777777771</v>
      </c>
      <c r="AC226" s="59">
        <f t="shared" si="227"/>
        <v>88.888888888888886</v>
      </c>
      <c r="AD226" s="59">
        <f t="shared" si="228"/>
        <v>133.33333333333334</v>
      </c>
      <c r="AE226" s="60">
        <f t="shared" si="229"/>
        <v>168.88888888888889</v>
      </c>
      <c r="AF226" s="60">
        <f t="shared" si="230"/>
        <v>177.77777777777777</v>
      </c>
      <c r="AG226" s="60">
        <f t="shared" si="231"/>
        <v>177.77777777777777</v>
      </c>
      <c r="AH226" s="60">
        <f t="shared" si="232"/>
        <v>177.77777777777777</v>
      </c>
      <c r="AI226" s="61">
        <f t="shared" si="233"/>
        <v>177.77777777777777</v>
      </c>
    </row>
    <row r="227" spans="1:35" x14ac:dyDescent="0.25">
      <c r="A227" s="144"/>
      <c r="B227" s="159"/>
      <c r="C227" s="162"/>
      <c r="D227" s="3">
        <v>40</v>
      </c>
      <c r="E227" s="40">
        <v>0.28999999999999998</v>
      </c>
      <c r="F227" s="13">
        <v>4.5</v>
      </c>
      <c r="G227" s="58">
        <f t="shared" si="205"/>
        <v>17.777777777777779</v>
      </c>
      <c r="H227" s="55">
        <f t="shared" si="206"/>
        <v>22.222222222222221</v>
      </c>
      <c r="I227" s="55">
        <f t="shared" si="207"/>
        <v>26.666666666666668</v>
      </c>
      <c r="J227" s="55">
        <f t="shared" si="208"/>
        <v>33.333333333333336</v>
      </c>
      <c r="K227" s="55">
        <f t="shared" si="209"/>
        <v>48.888888888888886</v>
      </c>
      <c r="L227" s="55">
        <f t="shared" si="210"/>
        <v>73.333333333333329</v>
      </c>
      <c r="M227" s="55">
        <f t="shared" si="211"/>
        <v>77.777777777777771</v>
      </c>
      <c r="N227" s="55">
        <f t="shared" si="212"/>
        <v>6.666666666666667</v>
      </c>
      <c r="O227" s="55">
        <f t="shared" si="213"/>
        <v>6.666666666666667</v>
      </c>
      <c r="P227" s="59">
        <f t="shared" si="214"/>
        <v>8</v>
      </c>
      <c r="Q227" s="59">
        <f t="shared" si="215"/>
        <v>8.8888888888888893</v>
      </c>
      <c r="R227" s="59">
        <f t="shared" si="216"/>
        <v>48.888888888888886</v>
      </c>
      <c r="S227" s="59">
        <f t="shared" si="217"/>
        <v>73.333333333333329</v>
      </c>
      <c r="T227" s="59">
        <f t="shared" si="218"/>
        <v>6.666666666666667</v>
      </c>
      <c r="U227" s="59">
        <f t="shared" si="219"/>
        <v>6.666666666666667</v>
      </c>
      <c r="V227" s="59">
        <f t="shared" si="220"/>
        <v>7.333333333333333</v>
      </c>
      <c r="W227" s="59">
        <f t="shared" si="221"/>
        <v>20</v>
      </c>
      <c r="X227" s="59">
        <f t="shared" si="222"/>
        <v>26.666666666666668</v>
      </c>
      <c r="Y227" s="59">
        <f t="shared" si="223"/>
        <v>35.555555555555557</v>
      </c>
      <c r="Z227" s="59">
        <f t="shared" si="224"/>
        <v>38.888888888888886</v>
      </c>
      <c r="AA227" s="59">
        <f t="shared" si="225"/>
        <v>57.777777777777779</v>
      </c>
      <c r="AB227" s="59">
        <f t="shared" si="226"/>
        <v>77.777777777777771</v>
      </c>
      <c r="AC227" s="59">
        <f t="shared" si="227"/>
        <v>88.888888888888886</v>
      </c>
      <c r="AD227" s="59">
        <f t="shared" si="228"/>
        <v>133.33333333333334</v>
      </c>
      <c r="AE227" s="60">
        <f t="shared" si="229"/>
        <v>168.88888888888889</v>
      </c>
      <c r="AF227" s="60">
        <f t="shared" si="230"/>
        <v>177.77777777777777</v>
      </c>
      <c r="AG227" s="60">
        <f t="shared" si="231"/>
        <v>177.77777777777777</v>
      </c>
      <c r="AH227" s="60">
        <f t="shared" si="232"/>
        <v>177.77777777777777</v>
      </c>
      <c r="AI227" s="61">
        <f t="shared" si="233"/>
        <v>177.77777777777777</v>
      </c>
    </row>
    <row r="228" spans="1:35" x14ac:dyDescent="0.25">
      <c r="A228" s="144"/>
      <c r="B228" s="159"/>
      <c r="C228" s="162"/>
      <c r="D228" s="3">
        <v>58</v>
      </c>
      <c r="E228" s="40">
        <v>0.46</v>
      </c>
      <c r="F228" s="13">
        <v>7</v>
      </c>
      <c r="G228" s="58">
        <f t="shared" si="205"/>
        <v>11.428571428571429</v>
      </c>
      <c r="H228" s="55">
        <f t="shared" si="206"/>
        <v>14.285714285714286</v>
      </c>
      <c r="I228" s="55">
        <f t="shared" si="207"/>
        <v>17.142857142857142</v>
      </c>
      <c r="J228" s="55">
        <f t="shared" si="208"/>
        <v>21.428571428571427</v>
      </c>
      <c r="K228" s="55">
        <f t="shared" si="209"/>
        <v>31.428571428571427</v>
      </c>
      <c r="L228" s="55">
        <f t="shared" si="210"/>
        <v>47.142857142857146</v>
      </c>
      <c r="M228" s="55">
        <f t="shared" si="211"/>
        <v>50</v>
      </c>
      <c r="N228" s="55">
        <f t="shared" si="212"/>
        <v>4.2857142857142856</v>
      </c>
      <c r="O228" s="55">
        <f t="shared" si="213"/>
        <v>4.2857142857142856</v>
      </c>
      <c r="P228" s="59">
        <f t="shared" si="214"/>
        <v>5.1428571428571432</v>
      </c>
      <c r="Q228" s="59">
        <f t="shared" si="215"/>
        <v>5.7142857142857144</v>
      </c>
      <c r="R228" s="59">
        <f t="shared" si="216"/>
        <v>31.428571428571427</v>
      </c>
      <c r="S228" s="59">
        <f t="shared" si="217"/>
        <v>47.142857142857146</v>
      </c>
      <c r="T228" s="59">
        <f t="shared" si="218"/>
        <v>4.2857142857142856</v>
      </c>
      <c r="U228" s="59">
        <f t="shared" si="219"/>
        <v>4.2857142857142856</v>
      </c>
      <c r="V228" s="59">
        <f t="shared" si="220"/>
        <v>4.7142857142857144</v>
      </c>
      <c r="W228" s="59">
        <f t="shared" si="221"/>
        <v>12.857142857142858</v>
      </c>
      <c r="X228" s="59">
        <f t="shared" si="222"/>
        <v>17.142857142857142</v>
      </c>
      <c r="Y228" s="59">
        <f t="shared" si="223"/>
        <v>22.857142857142858</v>
      </c>
      <c r="Z228" s="59">
        <f t="shared" si="224"/>
        <v>25</v>
      </c>
      <c r="AA228" s="59">
        <f t="shared" si="225"/>
        <v>37.142857142857146</v>
      </c>
      <c r="AB228" s="59">
        <f t="shared" si="226"/>
        <v>50</v>
      </c>
      <c r="AC228" s="59">
        <f t="shared" si="227"/>
        <v>57.142857142857146</v>
      </c>
      <c r="AD228" s="59">
        <f t="shared" si="228"/>
        <v>85.714285714285708</v>
      </c>
      <c r="AE228" s="60">
        <f t="shared" si="229"/>
        <v>108.57142857142857</v>
      </c>
      <c r="AF228" s="60">
        <f t="shared" si="230"/>
        <v>114.28571428571429</v>
      </c>
      <c r="AG228" s="60">
        <f t="shared" si="231"/>
        <v>114.28571428571429</v>
      </c>
      <c r="AH228" s="60">
        <f t="shared" si="232"/>
        <v>114.28571428571429</v>
      </c>
      <c r="AI228" s="61">
        <f t="shared" si="233"/>
        <v>114.28571428571429</v>
      </c>
    </row>
    <row r="229" spans="1:35" x14ac:dyDescent="0.25">
      <c r="A229" s="152"/>
      <c r="B229" s="160"/>
      <c r="C229" s="163"/>
      <c r="D229" s="32">
        <v>65</v>
      </c>
      <c r="E229" s="41">
        <v>0.46</v>
      </c>
      <c r="F229" s="33">
        <v>7</v>
      </c>
      <c r="G229" s="58">
        <f t="shared" si="205"/>
        <v>11.428571428571429</v>
      </c>
      <c r="H229" s="55">
        <f t="shared" si="206"/>
        <v>14.285714285714286</v>
      </c>
      <c r="I229" s="55">
        <f t="shared" si="207"/>
        <v>17.142857142857142</v>
      </c>
      <c r="J229" s="55">
        <f t="shared" si="208"/>
        <v>21.428571428571427</v>
      </c>
      <c r="K229" s="55">
        <f t="shared" si="209"/>
        <v>31.428571428571427</v>
      </c>
      <c r="L229" s="55">
        <f t="shared" si="210"/>
        <v>47.142857142857146</v>
      </c>
      <c r="M229" s="55">
        <f t="shared" si="211"/>
        <v>50</v>
      </c>
      <c r="N229" s="55">
        <f t="shared" si="212"/>
        <v>4.2857142857142856</v>
      </c>
      <c r="O229" s="55">
        <f t="shared" si="213"/>
        <v>4.2857142857142856</v>
      </c>
      <c r="P229" s="59">
        <f t="shared" si="214"/>
        <v>5.1428571428571432</v>
      </c>
      <c r="Q229" s="59">
        <f t="shared" si="215"/>
        <v>5.7142857142857144</v>
      </c>
      <c r="R229" s="59">
        <f t="shared" si="216"/>
        <v>31.428571428571427</v>
      </c>
      <c r="S229" s="59">
        <f t="shared" si="217"/>
        <v>47.142857142857146</v>
      </c>
      <c r="T229" s="59">
        <f t="shared" si="218"/>
        <v>4.2857142857142856</v>
      </c>
      <c r="U229" s="59">
        <f t="shared" si="219"/>
        <v>4.2857142857142856</v>
      </c>
      <c r="V229" s="59">
        <f t="shared" si="220"/>
        <v>4.7142857142857144</v>
      </c>
      <c r="W229" s="59">
        <f t="shared" si="221"/>
        <v>12.857142857142858</v>
      </c>
      <c r="X229" s="59">
        <f t="shared" si="222"/>
        <v>17.142857142857142</v>
      </c>
      <c r="Y229" s="59">
        <f t="shared" si="223"/>
        <v>22.857142857142858</v>
      </c>
      <c r="Z229" s="59">
        <f t="shared" si="224"/>
        <v>25</v>
      </c>
      <c r="AA229" s="59">
        <f t="shared" si="225"/>
        <v>37.142857142857146</v>
      </c>
      <c r="AB229" s="59">
        <f t="shared" si="226"/>
        <v>50</v>
      </c>
      <c r="AC229" s="59">
        <f t="shared" si="227"/>
        <v>57.142857142857146</v>
      </c>
      <c r="AD229" s="59">
        <f t="shared" si="228"/>
        <v>85.714285714285708</v>
      </c>
      <c r="AE229" s="60">
        <f t="shared" si="229"/>
        <v>108.57142857142857</v>
      </c>
      <c r="AF229" s="60">
        <f t="shared" si="230"/>
        <v>114.28571428571429</v>
      </c>
      <c r="AG229" s="60">
        <f t="shared" si="231"/>
        <v>114.28571428571429</v>
      </c>
      <c r="AH229" s="60">
        <f t="shared" si="232"/>
        <v>114.28571428571429</v>
      </c>
      <c r="AI229" s="61">
        <f t="shared" si="233"/>
        <v>114.28571428571429</v>
      </c>
    </row>
    <row r="230" spans="1:35" x14ac:dyDescent="0.25">
      <c r="A230" s="152"/>
      <c r="B230" s="160"/>
      <c r="C230" s="163"/>
      <c r="D230" s="32">
        <v>75</v>
      </c>
      <c r="E230" s="41">
        <v>0.46</v>
      </c>
      <c r="F230" s="33">
        <v>6</v>
      </c>
      <c r="G230" s="58">
        <f t="shared" si="205"/>
        <v>13.333333333333334</v>
      </c>
      <c r="H230" s="55">
        <f t="shared" si="206"/>
        <v>16.666666666666668</v>
      </c>
      <c r="I230" s="55">
        <f t="shared" si="207"/>
        <v>20</v>
      </c>
      <c r="J230" s="55">
        <f t="shared" si="208"/>
        <v>25</v>
      </c>
      <c r="K230" s="55">
        <f t="shared" si="209"/>
        <v>36.666666666666664</v>
      </c>
      <c r="L230" s="55">
        <f t="shared" si="210"/>
        <v>55</v>
      </c>
      <c r="M230" s="55">
        <f t="shared" si="211"/>
        <v>58.333333333333336</v>
      </c>
      <c r="N230" s="55">
        <f t="shared" si="212"/>
        <v>5</v>
      </c>
      <c r="O230" s="55">
        <f t="shared" si="213"/>
        <v>5</v>
      </c>
      <c r="P230" s="59">
        <f t="shared" si="214"/>
        <v>6</v>
      </c>
      <c r="Q230" s="59">
        <f t="shared" si="215"/>
        <v>6.666666666666667</v>
      </c>
      <c r="R230" s="59">
        <f t="shared" si="216"/>
        <v>36.666666666666664</v>
      </c>
      <c r="S230" s="59">
        <f t="shared" si="217"/>
        <v>55</v>
      </c>
      <c r="T230" s="59">
        <f t="shared" si="218"/>
        <v>5</v>
      </c>
      <c r="U230" s="59">
        <f t="shared" si="219"/>
        <v>5</v>
      </c>
      <c r="V230" s="59">
        <f t="shared" si="220"/>
        <v>5.5</v>
      </c>
      <c r="W230" s="59">
        <f t="shared" si="221"/>
        <v>15</v>
      </c>
      <c r="X230" s="59">
        <f t="shared" si="222"/>
        <v>20</v>
      </c>
      <c r="Y230" s="59">
        <f t="shared" si="223"/>
        <v>26.666666666666668</v>
      </c>
      <c r="Z230" s="59">
        <f t="shared" si="224"/>
        <v>29.166666666666668</v>
      </c>
      <c r="AA230" s="59">
        <f t="shared" si="225"/>
        <v>43.333333333333336</v>
      </c>
      <c r="AB230" s="59">
        <f t="shared" si="226"/>
        <v>58.333333333333336</v>
      </c>
      <c r="AC230" s="59">
        <f t="shared" si="227"/>
        <v>66.666666666666671</v>
      </c>
      <c r="AD230" s="59">
        <f t="shared" si="228"/>
        <v>100</v>
      </c>
      <c r="AE230" s="60">
        <f t="shared" si="229"/>
        <v>126.66666666666667</v>
      </c>
      <c r="AF230" s="60">
        <f t="shared" si="230"/>
        <v>133.33333333333334</v>
      </c>
      <c r="AG230" s="60">
        <f t="shared" si="231"/>
        <v>133.33333333333334</v>
      </c>
      <c r="AH230" s="60">
        <f t="shared" si="232"/>
        <v>133.33333333333334</v>
      </c>
      <c r="AI230" s="61">
        <f t="shared" si="233"/>
        <v>133.33333333333334</v>
      </c>
    </row>
    <row r="231" spans="1:35" x14ac:dyDescent="0.25">
      <c r="A231" s="152"/>
      <c r="B231" s="160"/>
      <c r="C231" s="163"/>
      <c r="D231" s="32">
        <v>80</v>
      </c>
      <c r="E231" s="41">
        <v>0.56999999999999995</v>
      </c>
      <c r="F231" s="33">
        <v>7</v>
      </c>
      <c r="G231" s="58">
        <f t="shared" si="205"/>
        <v>11.428571428571429</v>
      </c>
      <c r="H231" s="55">
        <f t="shared" si="206"/>
        <v>14.285714285714286</v>
      </c>
      <c r="I231" s="55">
        <f t="shared" si="207"/>
        <v>17.142857142857142</v>
      </c>
      <c r="J231" s="55">
        <f t="shared" si="208"/>
        <v>21.428571428571427</v>
      </c>
      <c r="K231" s="55">
        <f t="shared" si="209"/>
        <v>31.428571428571427</v>
      </c>
      <c r="L231" s="55">
        <f t="shared" si="210"/>
        <v>47.142857142857146</v>
      </c>
      <c r="M231" s="55">
        <f t="shared" si="211"/>
        <v>50</v>
      </c>
      <c r="N231" s="55">
        <f t="shared" si="212"/>
        <v>4.2857142857142856</v>
      </c>
      <c r="O231" s="55">
        <f t="shared" si="213"/>
        <v>4.2857142857142856</v>
      </c>
      <c r="P231" s="59">
        <f t="shared" si="214"/>
        <v>5.1428571428571432</v>
      </c>
      <c r="Q231" s="59">
        <f t="shared" si="215"/>
        <v>5.7142857142857144</v>
      </c>
      <c r="R231" s="59">
        <f t="shared" si="216"/>
        <v>31.428571428571427</v>
      </c>
      <c r="S231" s="59">
        <f t="shared" si="217"/>
        <v>47.142857142857146</v>
      </c>
      <c r="T231" s="59">
        <f t="shared" si="218"/>
        <v>4.2857142857142856</v>
      </c>
      <c r="U231" s="59">
        <f t="shared" si="219"/>
        <v>4.2857142857142856</v>
      </c>
      <c r="V231" s="59">
        <f t="shared" si="220"/>
        <v>4.7142857142857144</v>
      </c>
      <c r="W231" s="59">
        <f t="shared" si="221"/>
        <v>12.857142857142858</v>
      </c>
      <c r="X231" s="59">
        <f t="shared" si="222"/>
        <v>17.142857142857142</v>
      </c>
      <c r="Y231" s="59">
        <f t="shared" si="223"/>
        <v>22.857142857142858</v>
      </c>
      <c r="Z231" s="59">
        <f t="shared" si="224"/>
        <v>25</v>
      </c>
      <c r="AA231" s="59">
        <f t="shared" si="225"/>
        <v>37.142857142857146</v>
      </c>
      <c r="AB231" s="59">
        <f t="shared" si="226"/>
        <v>50</v>
      </c>
      <c r="AC231" s="59">
        <f t="shared" si="227"/>
        <v>57.142857142857146</v>
      </c>
      <c r="AD231" s="59">
        <f t="shared" si="228"/>
        <v>85.714285714285708</v>
      </c>
      <c r="AE231" s="60">
        <f t="shared" si="229"/>
        <v>108.57142857142857</v>
      </c>
      <c r="AF231" s="60">
        <f t="shared" si="230"/>
        <v>114.28571428571429</v>
      </c>
      <c r="AG231" s="60">
        <f t="shared" si="231"/>
        <v>114.28571428571429</v>
      </c>
      <c r="AH231" s="60">
        <f t="shared" si="232"/>
        <v>114.28571428571429</v>
      </c>
      <c r="AI231" s="61">
        <f t="shared" si="233"/>
        <v>114.28571428571429</v>
      </c>
    </row>
    <row r="232" spans="1:35" x14ac:dyDescent="0.25">
      <c r="A232" s="152"/>
      <c r="B232" s="160"/>
      <c r="C232" s="163"/>
      <c r="D232" s="32">
        <v>85</v>
      </c>
      <c r="E232" s="41">
        <v>0.56999999999999995</v>
      </c>
      <c r="F232" s="33">
        <v>8</v>
      </c>
      <c r="G232" s="58">
        <f t="shared" si="205"/>
        <v>10</v>
      </c>
      <c r="H232" s="55">
        <f t="shared" si="206"/>
        <v>12.5</v>
      </c>
      <c r="I232" s="55">
        <f t="shared" si="207"/>
        <v>15</v>
      </c>
      <c r="J232" s="55">
        <f t="shared" si="208"/>
        <v>18.75</v>
      </c>
      <c r="K232" s="55">
        <f t="shared" si="209"/>
        <v>27.5</v>
      </c>
      <c r="L232" s="55">
        <f t="shared" si="210"/>
        <v>41.25</v>
      </c>
      <c r="M232" s="55">
        <f t="shared" si="211"/>
        <v>43.75</v>
      </c>
      <c r="N232" s="55">
        <f t="shared" si="212"/>
        <v>3.75</v>
      </c>
      <c r="O232" s="55">
        <f t="shared" si="213"/>
        <v>3.75</v>
      </c>
      <c r="P232" s="59">
        <f t="shared" si="214"/>
        <v>4.5</v>
      </c>
      <c r="Q232" s="59">
        <f t="shared" si="215"/>
        <v>5</v>
      </c>
      <c r="R232" s="59">
        <f t="shared" si="216"/>
        <v>27.5</v>
      </c>
      <c r="S232" s="59">
        <f t="shared" si="217"/>
        <v>41.25</v>
      </c>
      <c r="T232" s="59">
        <f t="shared" si="218"/>
        <v>3.75</v>
      </c>
      <c r="U232" s="59">
        <f t="shared" si="219"/>
        <v>3.75</v>
      </c>
      <c r="V232" s="59">
        <f t="shared" si="220"/>
        <v>4.125</v>
      </c>
      <c r="W232" s="59">
        <f t="shared" si="221"/>
        <v>11.25</v>
      </c>
      <c r="X232" s="59">
        <f t="shared" si="222"/>
        <v>15</v>
      </c>
      <c r="Y232" s="59">
        <f t="shared" si="223"/>
        <v>20</v>
      </c>
      <c r="Z232" s="59">
        <f t="shared" si="224"/>
        <v>21.875</v>
      </c>
      <c r="AA232" s="59">
        <f t="shared" si="225"/>
        <v>32.5</v>
      </c>
      <c r="AB232" s="59">
        <f t="shared" si="226"/>
        <v>43.75</v>
      </c>
      <c r="AC232" s="59">
        <f t="shared" si="227"/>
        <v>50</v>
      </c>
      <c r="AD232" s="59">
        <f t="shared" si="228"/>
        <v>75</v>
      </c>
      <c r="AE232" s="60">
        <f t="shared" si="229"/>
        <v>95</v>
      </c>
      <c r="AF232" s="60">
        <f t="shared" si="230"/>
        <v>100</v>
      </c>
      <c r="AG232" s="60">
        <f t="shared" si="231"/>
        <v>100</v>
      </c>
      <c r="AH232" s="60">
        <f t="shared" si="232"/>
        <v>100</v>
      </c>
      <c r="AI232" s="61">
        <f t="shared" si="233"/>
        <v>100</v>
      </c>
    </row>
    <row r="233" spans="1:35" x14ac:dyDescent="0.25">
      <c r="A233" s="152"/>
      <c r="B233" s="160"/>
      <c r="C233" s="163"/>
      <c r="D233" s="32">
        <v>100</v>
      </c>
      <c r="E233" s="41">
        <v>0.66</v>
      </c>
      <c r="F233" s="33">
        <v>10</v>
      </c>
      <c r="G233" s="58">
        <f t="shared" si="205"/>
        <v>8</v>
      </c>
      <c r="H233" s="55">
        <f t="shared" si="206"/>
        <v>10</v>
      </c>
      <c r="I233" s="55">
        <f t="shared" si="207"/>
        <v>12</v>
      </c>
      <c r="J233" s="55">
        <f t="shared" si="208"/>
        <v>15</v>
      </c>
      <c r="K233" s="55">
        <f t="shared" si="209"/>
        <v>22</v>
      </c>
      <c r="L233" s="55">
        <f t="shared" si="210"/>
        <v>33</v>
      </c>
      <c r="M233" s="55">
        <f t="shared" si="211"/>
        <v>35</v>
      </c>
      <c r="N233" s="55">
        <f t="shared" si="212"/>
        <v>3</v>
      </c>
      <c r="O233" s="55">
        <f t="shared" si="213"/>
        <v>3</v>
      </c>
      <c r="P233" s="59">
        <f t="shared" si="214"/>
        <v>3.6</v>
      </c>
      <c r="Q233" s="59">
        <f t="shared" si="215"/>
        <v>4</v>
      </c>
      <c r="R233" s="59">
        <f t="shared" si="216"/>
        <v>22</v>
      </c>
      <c r="S233" s="59">
        <f t="shared" si="217"/>
        <v>33</v>
      </c>
      <c r="T233" s="59">
        <f t="shared" si="218"/>
        <v>3</v>
      </c>
      <c r="U233" s="59">
        <f t="shared" si="219"/>
        <v>3</v>
      </c>
      <c r="V233" s="59">
        <f t="shared" si="220"/>
        <v>3.3</v>
      </c>
      <c r="W233" s="59">
        <f t="shared" si="221"/>
        <v>9</v>
      </c>
      <c r="X233" s="59">
        <f t="shared" si="222"/>
        <v>12</v>
      </c>
      <c r="Y233" s="59">
        <f t="shared" si="223"/>
        <v>16</v>
      </c>
      <c r="Z233" s="59">
        <f t="shared" si="224"/>
        <v>17.5</v>
      </c>
      <c r="AA233" s="59">
        <f t="shared" si="225"/>
        <v>26</v>
      </c>
      <c r="AB233" s="59">
        <f t="shared" si="226"/>
        <v>35</v>
      </c>
      <c r="AC233" s="59">
        <f t="shared" si="227"/>
        <v>40</v>
      </c>
      <c r="AD233" s="59">
        <f t="shared" si="228"/>
        <v>60</v>
      </c>
      <c r="AE233" s="60">
        <f t="shared" si="229"/>
        <v>76</v>
      </c>
      <c r="AF233" s="60">
        <f t="shared" si="230"/>
        <v>80</v>
      </c>
      <c r="AG233" s="60">
        <f t="shared" si="231"/>
        <v>80</v>
      </c>
      <c r="AH233" s="60">
        <f t="shared" si="232"/>
        <v>80</v>
      </c>
      <c r="AI233" s="61">
        <f t="shared" si="233"/>
        <v>80</v>
      </c>
    </row>
    <row r="234" spans="1:35" ht="15.75" thickBot="1" x14ac:dyDescent="0.3">
      <c r="A234" s="145"/>
      <c r="B234" s="161"/>
      <c r="C234" s="164"/>
      <c r="D234" s="4">
        <v>125</v>
      </c>
      <c r="E234" s="42">
        <v>0.65</v>
      </c>
      <c r="F234" s="14">
        <v>18</v>
      </c>
      <c r="G234" s="58">
        <f t="shared" si="205"/>
        <v>4.4444444444444446</v>
      </c>
      <c r="H234" s="55">
        <f t="shared" si="206"/>
        <v>5.5555555555555554</v>
      </c>
      <c r="I234" s="55">
        <f t="shared" si="207"/>
        <v>6.666666666666667</v>
      </c>
      <c r="J234" s="55">
        <f t="shared" si="208"/>
        <v>8.3333333333333339</v>
      </c>
      <c r="K234" s="55">
        <f t="shared" si="209"/>
        <v>12.222222222222221</v>
      </c>
      <c r="L234" s="55">
        <f t="shared" si="210"/>
        <v>18.333333333333332</v>
      </c>
      <c r="M234" s="55">
        <f t="shared" si="211"/>
        <v>19.444444444444443</v>
      </c>
      <c r="N234" s="55">
        <f t="shared" si="212"/>
        <v>1.6666666666666667</v>
      </c>
      <c r="O234" s="55">
        <f t="shared" si="213"/>
        <v>1.6666666666666667</v>
      </c>
      <c r="P234" s="59">
        <f t="shared" si="214"/>
        <v>2</v>
      </c>
      <c r="Q234" s="59">
        <f t="shared" si="215"/>
        <v>2.2222222222222223</v>
      </c>
      <c r="R234" s="59">
        <f t="shared" si="216"/>
        <v>12.222222222222221</v>
      </c>
      <c r="S234" s="59">
        <f t="shared" si="217"/>
        <v>18.333333333333332</v>
      </c>
      <c r="T234" s="59">
        <f t="shared" si="218"/>
        <v>1.6666666666666667</v>
      </c>
      <c r="U234" s="59">
        <f t="shared" si="219"/>
        <v>1.6666666666666667</v>
      </c>
      <c r="V234" s="59">
        <f t="shared" si="220"/>
        <v>1.8333333333333333</v>
      </c>
      <c r="W234" s="59">
        <f t="shared" si="221"/>
        <v>5</v>
      </c>
      <c r="X234" s="59">
        <f t="shared" si="222"/>
        <v>6.666666666666667</v>
      </c>
      <c r="Y234" s="59">
        <f t="shared" si="223"/>
        <v>8.8888888888888893</v>
      </c>
      <c r="Z234" s="59">
        <f t="shared" si="224"/>
        <v>9.7222222222222214</v>
      </c>
      <c r="AA234" s="59">
        <f t="shared" si="225"/>
        <v>14.444444444444445</v>
      </c>
      <c r="AB234" s="59">
        <f t="shared" si="226"/>
        <v>19.444444444444443</v>
      </c>
      <c r="AC234" s="59">
        <f t="shared" si="227"/>
        <v>22.222222222222221</v>
      </c>
      <c r="AD234" s="59">
        <f t="shared" si="228"/>
        <v>33.333333333333336</v>
      </c>
      <c r="AE234" s="60">
        <f t="shared" si="229"/>
        <v>42.222222222222221</v>
      </c>
      <c r="AF234" s="60">
        <f t="shared" si="230"/>
        <v>44.444444444444443</v>
      </c>
      <c r="AG234" s="60">
        <f t="shared" si="231"/>
        <v>44.444444444444443</v>
      </c>
      <c r="AH234" s="60">
        <f t="shared" si="232"/>
        <v>44.444444444444443</v>
      </c>
      <c r="AI234" s="61">
        <f t="shared" si="233"/>
        <v>44.444444444444443</v>
      </c>
    </row>
    <row r="235" spans="1:35" ht="15.75" thickBot="1" x14ac:dyDescent="0.3">
      <c r="A235" s="34"/>
      <c r="B235" s="35"/>
      <c r="C235" s="35"/>
      <c r="D235" s="37"/>
      <c r="E235" s="37"/>
      <c r="F235" s="37"/>
      <c r="G235" s="98"/>
      <c r="H235" s="106"/>
      <c r="I235" s="106"/>
      <c r="J235" s="106"/>
      <c r="K235" s="106"/>
      <c r="L235" s="106"/>
      <c r="M235" s="106"/>
      <c r="N235" s="106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1"/>
    </row>
    <row r="236" spans="1:35" x14ac:dyDescent="0.25">
      <c r="A236" s="131" t="s">
        <v>105</v>
      </c>
      <c r="B236" s="128" t="s">
        <v>101</v>
      </c>
      <c r="C236" s="125" t="s">
        <v>97</v>
      </c>
      <c r="D236" s="11" t="s">
        <v>58</v>
      </c>
      <c r="E236" s="11">
        <v>0.34</v>
      </c>
      <c r="F236" s="12" t="s">
        <v>90</v>
      </c>
      <c r="G236" s="71">
        <f>16/E236</f>
        <v>47.058823529411761</v>
      </c>
      <c r="H236" s="78">
        <f>16/E236</f>
        <v>47.058823529411761</v>
      </c>
      <c r="I236" s="72">
        <f>16/E236</f>
        <v>47.058823529411761</v>
      </c>
      <c r="J236" s="72">
        <f>16/E236</f>
        <v>47.058823529411761</v>
      </c>
      <c r="K236" s="72">
        <f>25/E236</f>
        <v>73.529411764705884</v>
      </c>
      <c r="L236" s="72">
        <f>32/E236</f>
        <v>94.117647058823522</v>
      </c>
      <c r="M236" s="72">
        <f>36/E236</f>
        <v>105.88235294117646</v>
      </c>
      <c r="N236" s="72">
        <f>8.8/E236</f>
        <v>25.882352941176471</v>
      </c>
      <c r="O236" s="72">
        <f>8.8/E236</f>
        <v>25.882352941176471</v>
      </c>
      <c r="P236" s="72">
        <f>11.2/E236</f>
        <v>32.941176470588232</v>
      </c>
      <c r="Q236" s="72">
        <f>13/E236</f>
        <v>38.235294117647058</v>
      </c>
      <c r="R236" s="72">
        <f>20/E236</f>
        <v>58.823529411764703</v>
      </c>
      <c r="S236" s="72">
        <f>32/E236</f>
        <v>94.117647058823522</v>
      </c>
      <c r="T236" s="59">
        <f>8.8/E236</f>
        <v>25.882352941176471</v>
      </c>
      <c r="U236" s="59">
        <f>8.8/E236</f>
        <v>25.882352941176471</v>
      </c>
      <c r="V236" s="59">
        <f>10/E236</f>
        <v>29.411764705882351</v>
      </c>
      <c r="W236" s="59">
        <f>6.9/E236</f>
        <v>20.294117647058822</v>
      </c>
      <c r="X236" s="59">
        <f>10.4/E236</f>
        <v>30.588235294117645</v>
      </c>
      <c r="Y236" s="59">
        <f>12/E236</f>
        <v>35.294117647058819</v>
      </c>
      <c r="Z236" s="59">
        <f>13.6/E236</f>
        <v>39.999999999999993</v>
      </c>
      <c r="AA236" s="59">
        <f>24/E236</f>
        <v>70.588235294117638</v>
      </c>
      <c r="AB236" s="59">
        <f>32/E236</f>
        <v>94.117647058823522</v>
      </c>
      <c r="AC236" s="59">
        <f>33/E236</f>
        <v>97.058823529411754</v>
      </c>
      <c r="AD236" s="59">
        <f>38.4/E236</f>
        <v>112.94117647058822</v>
      </c>
      <c r="AE236" s="60">
        <f>54.4/E236</f>
        <v>159.99999999999997</v>
      </c>
      <c r="AF236" s="60">
        <f>55.5/E236</f>
        <v>163.23529411764704</v>
      </c>
      <c r="AG236" s="60">
        <f>60/E236</f>
        <v>176.47058823529412</v>
      </c>
      <c r="AH236" s="60">
        <f>65/E236</f>
        <v>191.17647058823528</v>
      </c>
      <c r="AI236" s="61">
        <f>70/E236</f>
        <v>205.88235294117646</v>
      </c>
    </row>
    <row r="237" spans="1:35" x14ac:dyDescent="0.25">
      <c r="A237" s="132"/>
      <c r="B237" s="129"/>
      <c r="C237" s="126"/>
      <c r="D237" s="3" t="s">
        <v>59</v>
      </c>
      <c r="E237" s="3">
        <v>0.32</v>
      </c>
      <c r="F237" s="13" t="s">
        <v>90</v>
      </c>
      <c r="G237" s="62">
        <f t="shared" ref="G237:G260" si="234">16/E237</f>
        <v>50</v>
      </c>
      <c r="H237" s="56">
        <f t="shared" ref="H237:H260" si="235">16/E237</f>
        <v>50</v>
      </c>
      <c r="I237" s="63">
        <f t="shared" ref="I237:I260" si="236">16/E237</f>
        <v>50</v>
      </c>
      <c r="J237" s="63">
        <f t="shared" ref="J237:J260" si="237">16/E237</f>
        <v>50</v>
      </c>
      <c r="K237" s="63">
        <f t="shared" ref="K237:K260" si="238">25/E237</f>
        <v>78.125</v>
      </c>
      <c r="L237" s="63">
        <f t="shared" ref="L237:L260" si="239">32/E237</f>
        <v>100</v>
      </c>
      <c r="M237" s="63">
        <f t="shared" ref="M237:M260" si="240">36/E237</f>
        <v>112.5</v>
      </c>
      <c r="N237" s="63">
        <f t="shared" ref="N237:N260" si="241">8.8/E237</f>
        <v>27.5</v>
      </c>
      <c r="O237" s="63">
        <f t="shared" ref="O237:O260" si="242">8.8/E237</f>
        <v>27.5</v>
      </c>
      <c r="P237" s="63">
        <f t="shared" ref="P237:P260" si="243">11.2/E237</f>
        <v>35</v>
      </c>
      <c r="Q237" s="63">
        <f t="shared" ref="Q237:Q260" si="244">13/E237</f>
        <v>40.625</v>
      </c>
      <c r="R237" s="63">
        <f t="shared" ref="R237:R260" si="245">20/E237</f>
        <v>62.5</v>
      </c>
      <c r="S237" s="63">
        <f t="shared" ref="S237:S260" si="246">32/E237</f>
        <v>100</v>
      </c>
      <c r="T237" s="59">
        <f t="shared" ref="T237:T260" si="247">8.8/E237</f>
        <v>27.5</v>
      </c>
      <c r="U237" s="59">
        <f t="shared" ref="U237:U260" si="248">8.8/E237</f>
        <v>27.5</v>
      </c>
      <c r="V237" s="59">
        <f t="shared" ref="V237:V260" si="249">10/E237</f>
        <v>31.25</v>
      </c>
      <c r="W237" s="59">
        <f t="shared" ref="W237:W260" si="250">6.9/E237</f>
        <v>21.5625</v>
      </c>
      <c r="X237" s="59">
        <f t="shared" ref="X237:X260" si="251">10.4/E237</f>
        <v>32.5</v>
      </c>
      <c r="Y237" s="59">
        <f t="shared" ref="Y237:Y260" si="252">12/E237</f>
        <v>37.5</v>
      </c>
      <c r="Z237" s="59">
        <f t="shared" ref="Z237:Z260" si="253">13.6/E237</f>
        <v>42.5</v>
      </c>
      <c r="AA237" s="59">
        <f t="shared" ref="AA237:AA260" si="254">24/E237</f>
        <v>75</v>
      </c>
      <c r="AB237" s="59">
        <f t="shared" ref="AB237:AB260" si="255">32/E237</f>
        <v>100</v>
      </c>
      <c r="AC237" s="59">
        <f t="shared" ref="AC237:AC260" si="256">33/E237</f>
        <v>103.125</v>
      </c>
      <c r="AD237" s="59">
        <f t="shared" ref="AD237:AD260" si="257">38.4/E237</f>
        <v>120</v>
      </c>
      <c r="AE237" s="60">
        <f t="shared" ref="AE237:AE260" si="258">54.4/E237</f>
        <v>170</v>
      </c>
      <c r="AF237" s="60">
        <f t="shared" ref="AF237:AF260" si="259">55.5/E237</f>
        <v>173.4375</v>
      </c>
      <c r="AG237" s="60">
        <f t="shared" ref="AG237:AG260" si="260">60/E237</f>
        <v>187.5</v>
      </c>
      <c r="AH237" s="60">
        <f t="shared" ref="AH237:AH260" si="261">65/E237</f>
        <v>203.125</v>
      </c>
      <c r="AI237" s="61">
        <f t="shared" ref="AI237:AI260" si="262">70/E237</f>
        <v>218.75</v>
      </c>
    </row>
    <row r="238" spans="1:35" x14ac:dyDescent="0.25">
      <c r="A238" s="132"/>
      <c r="B238" s="129"/>
      <c r="C238" s="126"/>
      <c r="D238" s="3" t="s">
        <v>60</v>
      </c>
      <c r="E238" s="3">
        <v>0.3</v>
      </c>
      <c r="F238" s="13" t="s">
        <v>90</v>
      </c>
      <c r="G238" s="62">
        <f t="shared" si="234"/>
        <v>53.333333333333336</v>
      </c>
      <c r="H238" s="56">
        <f t="shared" si="235"/>
        <v>53.333333333333336</v>
      </c>
      <c r="I238" s="63">
        <f t="shared" si="236"/>
        <v>53.333333333333336</v>
      </c>
      <c r="J238" s="63">
        <f t="shared" si="237"/>
        <v>53.333333333333336</v>
      </c>
      <c r="K238" s="63">
        <f t="shared" si="238"/>
        <v>83.333333333333343</v>
      </c>
      <c r="L238" s="63">
        <f t="shared" si="239"/>
        <v>106.66666666666667</v>
      </c>
      <c r="M238" s="63">
        <f t="shared" si="240"/>
        <v>120</v>
      </c>
      <c r="N238" s="63">
        <f t="shared" si="241"/>
        <v>29.333333333333336</v>
      </c>
      <c r="O238" s="63">
        <f t="shared" si="242"/>
        <v>29.333333333333336</v>
      </c>
      <c r="P238" s="63">
        <f t="shared" si="243"/>
        <v>37.333333333333336</v>
      </c>
      <c r="Q238" s="63">
        <f t="shared" si="244"/>
        <v>43.333333333333336</v>
      </c>
      <c r="R238" s="63">
        <f t="shared" si="245"/>
        <v>66.666666666666671</v>
      </c>
      <c r="S238" s="63">
        <f t="shared" si="246"/>
        <v>106.66666666666667</v>
      </c>
      <c r="T238" s="59">
        <f t="shared" si="247"/>
        <v>29.333333333333336</v>
      </c>
      <c r="U238" s="59">
        <f t="shared" si="248"/>
        <v>29.333333333333336</v>
      </c>
      <c r="V238" s="59">
        <f t="shared" si="249"/>
        <v>33.333333333333336</v>
      </c>
      <c r="W238" s="59">
        <f t="shared" si="250"/>
        <v>23.000000000000004</v>
      </c>
      <c r="X238" s="59">
        <f t="shared" si="251"/>
        <v>34.666666666666671</v>
      </c>
      <c r="Y238" s="59">
        <f t="shared" si="252"/>
        <v>40</v>
      </c>
      <c r="Z238" s="59">
        <f t="shared" si="253"/>
        <v>45.333333333333336</v>
      </c>
      <c r="AA238" s="59">
        <f t="shared" si="254"/>
        <v>80</v>
      </c>
      <c r="AB238" s="59">
        <f t="shared" si="255"/>
        <v>106.66666666666667</v>
      </c>
      <c r="AC238" s="59">
        <f t="shared" si="256"/>
        <v>110</v>
      </c>
      <c r="AD238" s="59">
        <f t="shared" si="257"/>
        <v>128</v>
      </c>
      <c r="AE238" s="60">
        <f t="shared" si="258"/>
        <v>181.33333333333334</v>
      </c>
      <c r="AF238" s="60">
        <f t="shared" si="259"/>
        <v>185</v>
      </c>
      <c r="AG238" s="60">
        <f t="shared" si="260"/>
        <v>200</v>
      </c>
      <c r="AH238" s="60">
        <f t="shared" si="261"/>
        <v>216.66666666666669</v>
      </c>
      <c r="AI238" s="61">
        <f t="shared" si="262"/>
        <v>233.33333333333334</v>
      </c>
    </row>
    <row r="239" spans="1:35" x14ac:dyDescent="0.25">
      <c r="A239" s="132"/>
      <c r="B239" s="129"/>
      <c r="C239" s="126"/>
      <c r="D239" s="3" t="s">
        <v>27</v>
      </c>
      <c r="E239" s="3">
        <v>0.34</v>
      </c>
      <c r="F239" s="13" t="s">
        <v>90</v>
      </c>
      <c r="G239" s="62">
        <f t="shared" si="234"/>
        <v>47.058823529411761</v>
      </c>
      <c r="H239" s="56">
        <f t="shared" si="235"/>
        <v>47.058823529411761</v>
      </c>
      <c r="I239" s="63">
        <f t="shared" si="236"/>
        <v>47.058823529411761</v>
      </c>
      <c r="J239" s="63">
        <f t="shared" si="237"/>
        <v>47.058823529411761</v>
      </c>
      <c r="K239" s="63">
        <f t="shared" si="238"/>
        <v>73.529411764705884</v>
      </c>
      <c r="L239" s="63">
        <f t="shared" si="239"/>
        <v>94.117647058823522</v>
      </c>
      <c r="M239" s="63">
        <f t="shared" si="240"/>
        <v>105.88235294117646</v>
      </c>
      <c r="N239" s="63">
        <f t="shared" si="241"/>
        <v>25.882352941176471</v>
      </c>
      <c r="O239" s="63">
        <f t="shared" si="242"/>
        <v>25.882352941176471</v>
      </c>
      <c r="P239" s="63">
        <f t="shared" si="243"/>
        <v>32.941176470588232</v>
      </c>
      <c r="Q239" s="63">
        <f t="shared" si="244"/>
        <v>38.235294117647058</v>
      </c>
      <c r="R239" s="63">
        <f t="shared" si="245"/>
        <v>58.823529411764703</v>
      </c>
      <c r="S239" s="63">
        <f t="shared" si="246"/>
        <v>94.117647058823522</v>
      </c>
      <c r="T239" s="59">
        <f t="shared" si="247"/>
        <v>25.882352941176471</v>
      </c>
      <c r="U239" s="59">
        <f t="shared" si="248"/>
        <v>25.882352941176471</v>
      </c>
      <c r="V239" s="59">
        <f t="shared" si="249"/>
        <v>29.411764705882351</v>
      </c>
      <c r="W239" s="59">
        <f t="shared" si="250"/>
        <v>20.294117647058822</v>
      </c>
      <c r="X239" s="59">
        <f t="shared" si="251"/>
        <v>30.588235294117645</v>
      </c>
      <c r="Y239" s="59">
        <f t="shared" si="252"/>
        <v>35.294117647058819</v>
      </c>
      <c r="Z239" s="59">
        <f t="shared" si="253"/>
        <v>39.999999999999993</v>
      </c>
      <c r="AA239" s="59">
        <f t="shared" si="254"/>
        <v>70.588235294117638</v>
      </c>
      <c r="AB239" s="59">
        <f t="shared" si="255"/>
        <v>94.117647058823522</v>
      </c>
      <c r="AC239" s="59">
        <f t="shared" si="256"/>
        <v>97.058823529411754</v>
      </c>
      <c r="AD239" s="59">
        <f t="shared" si="257"/>
        <v>112.94117647058822</v>
      </c>
      <c r="AE239" s="60">
        <f t="shared" si="258"/>
        <v>159.99999999999997</v>
      </c>
      <c r="AF239" s="60">
        <f t="shared" si="259"/>
        <v>163.23529411764704</v>
      </c>
      <c r="AG239" s="60">
        <f t="shared" si="260"/>
        <v>176.47058823529412</v>
      </c>
      <c r="AH239" s="60">
        <f t="shared" si="261"/>
        <v>191.17647058823528</v>
      </c>
      <c r="AI239" s="61">
        <f t="shared" si="262"/>
        <v>205.88235294117646</v>
      </c>
    </row>
    <row r="240" spans="1:35" x14ac:dyDescent="0.25">
      <c r="A240" s="132"/>
      <c r="B240" s="129"/>
      <c r="C240" s="126"/>
      <c r="D240" s="3" t="s">
        <v>28</v>
      </c>
      <c r="E240" s="3">
        <v>0.32</v>
      </c>
      <c r="F240" s="13" t="s">
        <v>90</v>
      </c>
      <c r="G240" s="62">
        <f t="shared" si="234"/>
        <v>50</v>
      </c>
      <c r="H240" s="56">
        <f t="shared" si="235"/>
        <v>50</v>
      </c>
      <c r="I240" s="63">
        <f t="shared" si="236"/>
        <v>50</v>
      </c>
      <c r="J240" s="63">
        <f t="shared" si="237"/>
        <v>50</v>
      </c>
      <c r="K240" s="63">
        <f t="shared" si="238"/>
        <v>78.125</v>
      </c>
      <c r="L240" s="63">
        <f t="shared" si="239"/>
        <v>100</v>
      </c>
      <c r="M240" s="63">
        <f t="shared" si="240"/>
        <v>112.5</v>
      </c>
      <c r="N240" s="63">
        <f t="shared" si="241"/>
        <v>27.5</v>
      </c>
      <c r="O240" s="63">
        <f t="shared" si="242"/>
        <v>27.5</v>
      </c>
      <c r="P240" s="63">
        <f t="shared" si="243"/>
        <v>35</v>
      </c>
      <c r="Q240" s="63">
        <f t="shared" si="244"/>
        <v>40.625</v>
      </c>
      <c r="R240" s="63">
        <f t="shared" si="245"/>
        <v>62.5</v>
      </c>
      <c r="S240" s="63">
        <f t="shared" si="246"/>
        <v>100</v>
      </c>
      <c r="T240" s="59">
        <f t="shared" si="247"/>
        <v>27.5</v>
      </c>
      <c r="U240" s="59">
        <f t="shared" si="248"/>
        <v>27.5</v>
      </c>
      <c r="V240" s="59">
        <f t="shared" si="249"/>
        <v>31.25</v>
      </c>
      <c r="W240" s="59">
        <f t="shared" si="250"/>
        <v>21.5625</v>
      </c>
      <c r="X240" s="59">
        <f t="shared" si="251"/>
        <v>32.5</v>
      </c>
      <c r="Y240" s="59">
        <f t="shared" si="252"/>
        <v>37.5</v>
      </c>
      <c r="Z240" s="59">
        <f t="shared" si="253"/>
        <v>42.5</v>
      </c>
      <c r="AA240" s="59">
        <f t="shared" si="254"/>
        <v>75</v>
      </c>
      <c r="AB240" s="59">
        <f t="shared" si="255"/>
        <v>100</v>
      </c>
      <c r="AC240" s="59">
        <f t="shared" si="256"/>
        <v>103.125</v>
      </c>
      <c r="AD240" s="59">
        <f t="shared" si="257"/>
        <v>120</v>
      </c>
      <c r="AE240" s="60">
        <f t="shared" si="258"/>
        <v>170</v>
      </c>
      <c r="AF240" s="60">
        <f t="shared" si="259"/>
        <v>173.4375</v>
      </c>
      <c r="AG240" s="60">
        <f t="shared" si="260"/>
        <v>187.5</v>
      </c>
      <c r="AH240" s="60">
        <f t="shared" si="261"/>
        <v>203.125</v>
      </c>
      <c r="AI240" s="61">
        <f t="shared" si="262"/>
        <v>218.75</v>
      </c>
    </row>
    <row r="241" spans="1:35" x14ac:dyDescent="0.25">
      <c r="A241" s="132"/>
      <c r="B241" s="129"/>
      <c r="C241" s="126"/>
      <c r="D241" s="3" t="s">
        <v>29</v>
      </c>
      <c r="E241" s="3">
        <v>0.34</v>
      </c>
      <c r="F241" s="13" t="s">
        <v>90</v>
      </c>
      <c r="G241" s="62">
        <f t="shared" si="234"/>
        <v>47.058823529411761</v>
      </c>
      <c r="H241" s="56">
        <f t="shared" si="235"/>
        <v>47.058823529411761</v>
      </c>
      <c r="I241" s="63">
        <f t="shared" si="236"/>
        <v>47.058823529411761</v>
      </c>
      <c r="J241" s="63">
        <f t="shared" si="237"/>
        <v>47.058823529411761</v>
      </c>
      <c r="K241" s="63">
        <f t="shared" si="238"/>
        <v>73.529411764705884</v>
      </c>
      <c r="L241" s="63">
        <f t="shared" si="239"/>
        <v>94.117647058823522</v>
      </c>
      <c r="M241" s="63">
        <f t="shared" si="240"/>
        <v>105.88235294117646</v>
      </c>
      <c r="N241" s="63">
        <f t="shared" si="241"/>
        <v>25.882352941176471</v>
      </c>
      <c r="O241" s="63">
        <f t="shared" si="242"/>
        <v>25.882352941176471</v>
      </c>
      <c r="P241" s="63">
        <f t="shared" si="243"/>
        <v>32.941176470588232</v>
      </c>
      <c r="Q241" s="63">
        <f t="shared" si="244"/>
        <v>38.235294117647058</v>
      </c>
      <c r="R241" s="63">
        <f t="shared" si="245"/>
        <v>58.823529411764703</v>
      </c>
      <c r="S241" s="63">
        <f t="shared" si="246"/>
        <v>94.117647058823522</v>
      </c>
      <c r="T241" s="59">
        <f t="shared" si="247"/>
        <v>25.882352941176471</v>
      </c>
      <c r="U241" s="59">
        <f t="shared" si="248"/>
        <v>25.882352941176471</v>
      </c>
      <c r="V241" s="59">
        <f t="shared" si="249"/>
        <v>29.411764705882351</v>
      </c>
      <c r="W241" s="59">
        <f t="shared" si="250"/>
        <v>20.294117647058822</v>
      </c>
      <c r="X241" s="59">
        <f t="shared" si="251"/>
        <v>30.588235294117645</v>
      </c>
      <c r="Y241" s="59">
        <f t="shared" si="252"/>
        <v>35.294117647058819</v>
      </c>
      <c r="Z241" s="59">
        <f t="shared" si="253"/>
        <v>39.999999999999993</v>
      </c>
      <c r="AA241" s="59">
        <f t="shared" si="254"/>
        <v>70.588235294117638</v>
      </c>
      <c r="AB241" s="59">
        <f t="shared" si="255"/>
        <v>94.117647058823522</v>
      </c>
      <c r="AC241" s="59">
        <f t="shared" si="256"/>
        <v>97.058823529411754</v>
      </c>
      <c r="AD241" s="59">
        <f t="shared" si="257"/>
        <v>112.94117647058822</v>
      </c>
      <c r="AE241" s="60">
        <f t="shared" si="258"/>
        <v>159.99999999999997</v>
      </c>
      <c r="AF241" s="60">
        <f t="shared" si="259"/>
        <v>163.23529411764704</v>
      </c>
      <c r="AG241" s="60">
        <f t="shared" si="260"/>
        <v>176.47058823529412</v>
      </c>
      <c r="AH241" s="60">
        <f t="shared" si="261"/>
        <v>191.17647058823528</v>
      </c>
      <c r="AI241" s="61">
        <f t="shared" si="262"/>
        <v>205.88235294117646</v>
      </c>
    </row>
    <row r="242" spans="1:35" x14ac:dyDescent="0.25">
      <c r="A242" s="132"/>
      <c r="B242" s="129"/>
      <c r="C242" s="126"/>
      <c r="D242" s="3" t="s">
        <v>30</v>
      </c>
      <c r="E242" s="3">
        <v>0.8</v>
      </c>
      <c r="F242" s="13" t="s">
        <v>90</v>
      </c>
      <c r="G242" s="62">
        <f t="shared" si="234"/>
        <v>20</v>
      </c>
      <c r="H242" s="56">
        <f t="shared" si="235"/>
        <v>20</v>
      </c>
      <c r="I242" s="63">
        <f t="shared" si="236"/>
        <v>20</v>
      </c>
      <c r="J242" s="63">
        <f t="shared" si="237"/>
        <v>20</v>
      </c>
      <c r="K242" s="63">
        <f t="shared" si="238"/>
        <v>31.25</v>
      </c>
      <c r="L242" s="63">
        <f t="shared" si="239"/>
        <v>40</v>
      </c>
      <c r="M242" s="63">
        <f t="shared" si="240"/>
        <v>45</v>
      </c>
      <c r="N242" s="63">
        <f t="shared" si="241"/>
        <v>11</v>
      </c>
      <c r="O242" s="63">
        <f t="shared" si="242"/>
        <v>11</v>
      </c>
      <c r="P242" s="63">
        <f t="shared" si="243"/>
        <v>13.999999999999998</v>
      </c>
      <c r="Q242" s="63">
        <f t="shared" si="244"/>
        <v>16.25</v>
      </c>
      <c r="R242" s="63">
        <f t="shared" si="245"/>
        <v>25</v>
      </c>
      <c r="S242" s="63">
        <f t="shared" si="246"/>
        <v>40</v>
      </c>
      <c r="T242" s="59">
        <f t="shared" si="247"/>
        <v>11</v>
      </c>
      <c r="U242" s="59">
        <f t="shared" si="248"/>
        <v>11</v>
      </c>
      <c r="V242" s="59">
        <f t="shared" si="249"/>
        <v>12.5</v>
      </c>
      <c r="W242" s="59">
        <f t="shared" si="250"/>
        <v>8.625</v>
      </c>
      <c r="X242" s="59">
        <f t="shared" si="251"/>
        <v>13</v>
      </c>
      <c r="Y242" s="59">
        <f t="shared" si="252"/>
        <v>15</v>
      </c>
      <c r="Z242" s="59">
        <f t="shared" si="253"/>
        <v>17</v>
      </c>
      <c r="AA242" s="59">
        <f t="shared" si="254"/>
        <v>30</v>
      </c>
      <c r="AB242" s="59">
        <f t="shared" si="255"/>
        <v>40</v>
      </c>
      <c r="AC242" s="59">
        <f t="shared" si="256"/>
        <v>41.25</v>
      </c>
      <c r="AD242" s="59">
        <f t="shared" si="257"/>
        <v>47.999999999999993</v>
      </c>
      <c r="AE242" s="60">
        <f t="shared" si="258"/>
        <v>68</v>
      </c>
      <c r="AF242" s="60">
        <f t="shared" si="259"/>
        <v>69.375</v>
      </c>
      <c r="AG242" s="60">
        <f t="shared" si="260"/>
        <v>75</v>
      </c>
      <c r="AH242" s="60">
        <f t="shared" si="261"/>
        <v>81.25</v>
      </c>
      <c r="AI242" s="61">
        <f t="shared" si="262"/>
        <v>87.5</v>
      </c>
    </row>
    <row r="243" spans="1:35" x14ac:dyDescent="0.25">
      <c r="A243" s="132"/>
      <c r="B243" s="129"/>
      <c r="C243" s="126"/>
      <c r="D243" s="3" t="s">
        <v>54</v>
      </c>
      <c r="E243" s="3">
        <v>0.66</v>
      </c>
      <c r="F243" s="13" t="s">
        <v>90</v>
      </c>
      <c r="G243" s="62">
        <f t="shared" si="234"/>
        <v>24.242424242424242</v>
      </c>
      <c r="H243" s="56">
        <f t="shared" si="235"/>
        <v>24.242424242424242</v>
      </c>
      <c r="I243" s="63">
        <f t="shared" si="236"/>
        <v>24.242424242424242</v>
      </c>
      <c r="J243" s="63">
        <f t="shared" si="237"/>
        <v>24.242424242424242</v>
      </c>
      <c r="K243" s="63">
        <f t="shared" si="238"/>
        <v>37.878787878787875</v>
      </c>
      <c r="L243" s="63">
        <f t="shared" si="239"/>
        <v>48.484848484848484</v>
      </c>
      <c r="M243" s="63">
        <f t="shared" si="240"/>
        <v>54.54545454545454</v>
      </c>
      <c r="N243" s="63">
        <f t="shared" si="241"/>
        <v>13.333333333333334</v>
      </c>
      <c r="O243" s="63">
        <f t="shared" si="242"/>
        <v>13.333333333333334</v>
      </c>
      <c r="P243" s="63">
        <f t="shared" si="243"/>
        <v>16.969696969696969</v>
      </c>
      <c r="Q243" s="63">
        <f t="shared" si="244"/>
        <v>19.696969696969695</v>
      </c>
      <c r="R243" s="63">
        <f t="shared" si="245"/>
        <v>30.303030303030301</v>
      </c>
      <c r="S243" s="63">
        <f t="shared" si="246"/>
        <v>48.484848484848484</v>
      </c>
      <c r="T243" s="59">
        <f t="shared" si="247"/>
        <v>13.333333333333334</v>
      </c>
      <c r="U243" s="59">
        <f t="shared" si="248"/>
        <v>13.333333333333334</v>
      </c>
      <c r="V243" s="59">
        <f t="shared" si="249"/>
        <v>15.15151515151515</v>
      </c>
      <c r="W243" s="59">
        <f t="shared" si="250"/>
        <v>10.454545454545455</v>
      </c>
      <c r="X243" s="59">
        <f t="shared" si="251"/>
        <v>15.757575757575758</v>
      </c>
      <c r="Y243" s="59">
        <f t="shared" si="252"/>
        <v>18.18181818181818</v>
      </c>
      <c r="Z243" s="59">
        <f t="shared" si="253"/>
        <v>20.606060606060606</v>
      </c>
      <c r="AA243" s="59">
        <f t="shared" si="254"/>
        <v>36.36363636363636</v>
      </c>
      <c r="AB243" s="59">
        <f t="shared" si="255"/>
        <v>48.484848484848484</v>
      </c>
      <c r="AC243" s="59">
        <f t="shared" si="256"/>
        <v>50</v>
      </c>
      <c r="AD243" s="59">
        <f t="shared" si="257"/>
        <v>58.18181818181818</v>
      </c>
      <c r="AE243" s="60">
        <f t="shared" si="258"/>
        <v>82.424242424242422</v>
      </c>
      <c r="AF243" s="60">
        <f t="shared" si="259"/>
        <v>84.090909090909093</v>
      </c>
      <c r="AG243" s="60">
        <f t="shared" si="260"/>
        <v>90.909090909090907</v>
      </c>
      <c r="AH243" s="60">
        <f t="shared" si="261"/>
        <v>98.484848484848484</v>
      </c>
      <c r="AI243" s="61">
        <f t="shared" si="262"/>
        <v>106.06060606060606</v>
      </c>
    </row>
    <row r="244" spans="1:35" x14ac:dyDescent="0.25">
      <c r="A244" s="132"/>
      <c r="B244" s="129"/>
      <c r="C244" s="126"/>
      <c r="D244" s="3" t="s">
        <v>82</v>
      </c>
      <c r="E244" s="3">
        <v>0.4</v>
      </c>
      <c r="F244" s="13" t="s">
        <v>90</v>
      </c>
      <c r="G244" s="62">
        <f t="shared" si="234"/>
        <v>40</v>
      </c>
      <c r="H244" s="56">
        <f t="shared" si="235"/>
        <v>40</v>
      </c>
      <c r="I244" s="63">
        <f t="shared" si="236"/>
        <v>40</v>
      </c>
      <c r="J244" s="63">
        <f t="shared" si="237"/>
        <v>40</v>
      </c>
      <c r="K244" s="63">
        <f t="shared" si="238"/>
        <v>62.5</v>
      </c>
      <c r="L244" s="63">
        <f t="shared" si="239"/>
        <v>80</v>
      </c>
      <c r="M244" s="63">
        <f t="shared" si="240"/>
        <v>90</v>
      </c>
      <c r="N244" s="63">
        <f t="shared" si="241"/>
        <v>22</v>
      </c>
      <c r="O244" s="63">
        <f t="shared" si="242"/>
        <v>22</v>
      </c>
      <c r="P244" s="63">
        <f t="shared" si="243"/>
        <v>27.999999999999996</v>
      </c>
      <c r="Q244" s="63">
        <f t="shared" si="244"/>
        <v>32.5</v>
      </c>
      <c r="R244" s="63">
        <f t="shared" si="245"/>
        <v>50</v>
      </c>
      <c r="S244" s="63">
        <f t="shared" si="246"/>
        <v>80</v>
      </c>
      <c r="T244" s="59">
        <f t="shared" si="247"/>
        <v>22</v>
      </c>
      <c r="U244" s="59">
        <f t="shared" si="248"/>
        <v>22</v>
      </c>
      <c r="V244" s="59">
        <f t="shared" si="249"/>
        <v>25</v>
      </c>
      <c r="W244" s="59">
        <f t="shared" si="250"/>
        <v>17.25</v>
      </c>
      <c r="X244" s="59">
        <f t="shared" si="251"/>
        <v>26</v>
      </c>
      <c r="Y244" s="59">
        <f t="shared" si="252"/>
        <v>30</v>
      </c>
      <c r="Z244" s="59">
        <f t="shared" si="253"/>
        <v>34</v>
      </c>
      <c r="AA244" s="59">
        <f t="shared" si="254"/>
        <v>60</v>
      </c>
      <c r="AB244" s="59">
        <f t="shared" si="255"/>
        <v>80</v>
      </c>
      <c r="AC244" s="59">
        <f t="shared" si="256"/>
        <v>82.5</v>
      </c>
      <c r="AD244" s="59">
        <f t="shared" si="257"/>
        <v>95.999999999999986</v>
      </c>
      <c r="AE244" s="60">
        <f t="shared" si="258"/>
        <v>136</v>
      </c>
      <c r="AF244" s="60">
        <f t="shared" si="259"/>
        <v>138.75</v>
      </c>
      <c r="AG244" s="60">
        <f t="shared" si="260"/>
        <v>150</v>
      </c>
      <c r="AH244" s="60">
        <f t="shared" si="261"/>
        <v>162.5</v>
      </c>
      <c r="AI244" s="61">
        <f t="shared" si="262"/>
        <v>175</v>
      </c>
    </row>
    <row r="245" spans="1:35" x14ac:dyDescent="0.25">
      <c r="A245" s="132"/>
      <c r="B245" s="129"/>
      <c r="C245" s="126"/>
      <c r="D245" s="3" t="s">
        <v>20</v>
      </c>
      <c r="E245" s="3">
        <v>0.74</v>
      </c>
      <c r="F245" s="13" t="s">
        <v>90</v>
      </c>
      <c r="G245" s="62">
        <f t="shared" si="234"/>
        <v>21.621621621621621</v>
      </c>
      <c r="H245" s="56">
        <f t="shared" si="235"/>
        <v>21.621621621621621</v>
      </c>
      <c r="I245" s="63">
        <f t="shared" si="236"/>
        <v>21.621621621621621</v>
      </c>
      <c r="J245" s="63">
        <f t="shared" si="237"/>
        <v>21.621621621621621</v>
      </c>
      <c r="K245" s="63">
        <f t="shared" si="238"/>
        <v>33.783783783783782</v>
      </c>
      <c r="L245" s="63">
        <f t="shared" si="239"/>
        <v>43.243243243243242</v>
      </c>
      <c r="M245" s="63">
        <f t="shared" si="240"/>
        <v>48.648648648648653</v>
      </c>
      <c r="N245" s="63">
        <f t="shared" si="241"/>
        <v>11.891891891891893</v>
      </c>
      <c r="O245" s="63">
        <f t="shared" si="242"/>
        <v>11.891891891891893</v>
      </c>
      <c r="P245" s="63">
        <f t="shared" si="243"/>
        <v>15.135135135135135</v>
      </c>
      <c r="Q245" s="63">
        <f t="shared" si="244"/>
        <v>17.567567567567568</v>
      </c>
      <c r="R245" s="63">
        <f t="shared" si="245"/>
        <v>27.027027027027028</v>
      </c>
      <c r="S245" s="63">
        <f t="shared" si="246"/>
        <v>43.243243243243242</v>
      </c>
      <c r="T245" s="59">
        <f t="shared" si="247"/>
        <v>11.891891891891893</v>
      </c>
      <c r="U245" s="59">
        <f t="shared" si="248"/>
        <v>11.891891891891893</v>
      </c>
      <c r="V245" s="59">
        <f t="shared" si="249"/>
        <v>13.513513513513514</v>
      </c>
      <c r="W245" s="59">
        <f t="shared" si="250"/>
        <v>9.3243243243243246</v>
      </c>
      <c r="X245" s="59">
        <f t="shared" si="251"/>
        <v>14.054054054054054</v>
      </c>
      <c r="Y245" s="59">
        <f t="shared" si="252"/>
        <v>16.216216216216218</v>
      </c>
      <c r="Z245" s="59">
        <f t="shared" si="253"/>
        <v>18.378378378378379</v>
      </c>
      <c r="AA245" s="59">
        <f t="shared" si="254"/>
        <v>32.432432432432435</v>
      </c>
      <c r="AB245" s="59">
        <f t="shared" si="255"/>
        <v>43.243243243243242</v>
      </c>
      <c r="AC245" s="59">
        <f t="shared" si="256"/>
        <v>44.594594594594597</v>
      </c>
      <c r="AD245" s="59">
        <f t="shared" si="257"/>
        <v>51.891891891891888</v>
      </c>
      <c r="AE245" s="60">
        <f t="shared" si="258"/>
        <v>73.513513513513516</v>
      </c>
      <c r="AF245" s="60">
        <f t="shared" si="259"/>
        <v>75</v>
      </c>
      <c r="AG245" s="60">
        <f t="shared" si="260"/>
        <v>81.081081081081081</v>
      </c>
      <c r="AH245" s="60">
        <f t="shared" si="261"/>
        <v>87.837837837837839</v>
      </c>
      <c r="AI245" s="61">
        <f t="shared" si="262"/>
        <v>94.594594594594597</v>
      </c>
    </row>
    <row r="246" spans="1:35" x14ac:dyDescent="0.25">
      <c r="A246" s="132"/>
      <c r="B246" s="129"/>
      <c r="C246" s="126"/>
      <c r="D246" s="3" t="s">
        <v>61</v>
      </c>
      <c r="E246" s="3">
        <v>0.76</v>
      </c>
      <c r="F246" s="13" t="s">
        <v>90</v>
      </c>
      <c r="G246" s="62">
        <f t="shared" si="234"/>
        <v>21.05263157894737</v>
      </c>
      <c r="H246" s="56">
        <f t="shared" si="235"/>
        <v>21.05263157894737</v>
      </c>
      <c r="I246" s="63">
        <f t="shared" si="236"/>
        <v>21.05263157894737</v>
      </c>
      <c r="J246" s="63">
        <f t="shared" si="237"/>
        <v>21.05263157894737</v>
      </c>
      <c r="K246" s="63">
        <f t="shared" si="238"/>
        <v>32.89473684210526</v>
      </c>
      <c r="L246" s="63">
        <f t="shared" si="239"/>
        <v>42.10526315789474</v>
      </c>
      <c r="M246" s="63">
        <f t="shared" si="240"/>
        <v>47.368421052631575</v>
      </c>
      <c r="N246" s="63">
        <f t="shared" si="241"/>
        <v>11.578947368421053</v>
      </c>
      <c r="O246" s="63">
        <f t="shared" si="242"/>
        <v>11.578947368421053</v>
      </c>
      <c r="P246" s="63">
        <f t="shared" si="243"/>
        <v>14.736842105263158</v>
      </c>
      <c r="Q246" s="63">
        <f t="shared" si="244"/>
        <v>17.105263157894736</v>
      </c>
      <c r="R246" s="63">
        <f t="shared" si="245"/>
        <v>26.315789473684209</v>
      </c>
      <c r="S246" s="63">
        <f t="shared" si="246"/>
        <v>42.10526315789474</v>
      </c>
      <c r="T246" s="59">
        <f t="shared" si="247"/>
        <v>11.578947368421053</v>
      </c>
      <c r="U246" s="59">
        <f t="shared" si="248"/>
        <v>11.578947368421053</v>
      </c>
      <c r="V246" s="59">
        <f t="shared" si="249"/>
        <v>13.157894736842104</v>
      </c>
      <c r="W246" s="59">
        <f t="shared" si="250"/>
        <v>9.0789473684210531</v>
      </c>
      <c r="X246" s="59">
        <f t="shared" si="251"/>
        <v>13.684210526315789</v>
      </c>
      <c r="Y246" s="59">
        <f t="shared" si="252"/>
        <v>15.789473684210526</v>
      </c>
      <c r="Z246" s="59">
        <f t="shared" si="253"/>
        <v>17.894736842105264</v>
      </c>
      <c r="AA246" s="59">
        <f t="shared" si="254"/>
        <v>31.578947368421051</v>
      </c>
      <c r="AB246" s="59">
        <f t="shared" si="255"/>
        <v>42.10526315789474</v>
      </c>
      <c r="AC246" s="59">
        <f t="shared" si="256"/>
        <v>43.421052631578945</v>
      </c>
      <c r="AD246" s="59">
        <f t="shared" si="257"/>
        <v>50.526315789473685</v>
      </c>
      <c r="AE246" s="60">
        <f t="shared" si="258"/>
        <v>71.578947368421055</v>
      </c>
      <c r="AF246" s="60">
        <f t="shared" si="259"/>
        <v>73.026315789473685</v>
      </c>
      <c r="AG246" s="60">
        <f t="shared" si="260"/>
        <v>78.94736842105263</v>
      </c>
      <c r="AH246" s="60">
        <f t="shared" si="261"/>
        <v>85.526315789473685</v>
      </c>
      <c r="AI246" s="61">
        <f t="shared" si="262"/>
        <v>92.10526315789474</v>
      </c>
    </row>
    <row r="247" spans="1:35" x14ac:dyDescent="0.25">
      <c r="A247" s="132"/>
      <c r="B247" s="129"/>
      <c r="C247" s="126"/>
      <c r="D247" s="3" t="s">
        <v>32</v>
      </c>
      <c r="E247" s="3">
        <v>0.74</v>
      </c>
      <c r="F247" s="13" t="s">
        <v>90</v>
      </c>
      <c r="G247" s="62">
        <f t="shared" si="234"/>
        <v>21.621621621621621</v>
      </c>
      <c r="H247" s="56">
        <f t="shared" si="235"/>
        <v>21.621621621621621</v>
      </c>
      <c r="I247" s="63">
        <f t="shared" si="236"/>
        <v>21.621621621621621</v>
      </c>
      <c r="J247" s="63">
        <f t="shared" si="237"/>
        <v>21.621621621621621</v>
      </c>
      <c r="K247" s="63">
        <f t="shared" si="238"/>
        <v>33.783783783783782</v>
      </c>
      <c r="L247" s="63">
        <f t="shared" si="239"/>
        <v>43.243243243243242</v>
      </c>
      <c r="M247" s="63">
        <f t="shared" si="240"/>
        <v>48.648648648648653</v>
      </c>
      <c r="N247" s="63">
        <f t="shared" si="241"/>
        <v>11.891891891891893</v>
      </c>
      <c r="O247" s="63">
        <f t="shared" si="242"/>
        <v>11.891891891891893</v>
      </c>
      <c r="P247" s="63">
        <f t="shared" si="243"/>
        <v>15.135135135135135</v>
      </c>
      <c r="Q247" s="63">
        <f t="shared" si="244"/>
        <v>17.567567567567568</v>
      </c>
      <c r="R247" s="63">
        <f t="shared" si="245"/>
        <v>27.027027027027028</v>
      </c>
      <c r="S247" s="63">
        <f t="shared" si="246"/>
        <v>43.243243243243242</v>
      </c>
      <c r="T247" s="59">
        <f t="shared" si="247"/>
        <v>11.891891891891893</v>
      </c>
      <c r="U247" s="59">
        <f t="shared" si="248"/>
        <v>11.891891891891893</v>
      </c>
      <c r="V247" s="59">
        <f t="shared" si="249"/>
        <v>13.513513513513514</v>
      </c>
      <c r="W247" s="59">
        <f t="shared" si="250"/>
        <v>9.3243243243243246</v>
      </c>
      <c r="X247" s="59">
        <f t="shared" si="251"/>
        <v>14.054054054054054</v>
      </c>
      <c r="Y247" s="59">
        <f t="shared" si="252"/>
        <v>16.216216216216218</v>
      </c>
      <c r="Z247" s="59">
        <f t="shared" si="253"/>
        <v>18.378378378378379</v>
      </c>
      <c r="AA247" s="59">
        <f t="shared" si="254"/>
        <v>32.432432432432435</v>
      </c>
      <c r="AB247" s="59">
        <f t="shared" si="255"/>
        <v>43.243243243243242</v>
      </c>
      <c r="AC247" s="59">
        <f t="shared" si="256"/>
        <v>44.594594594594597</v>
      </c>
      <c r="AD247" s="59">
        <f t="shared" si="257"/>
        <v>51.891891891891888</v>
      </c>
      <c r="AE247" s="60">
        <f t="shared" si="258"/>
        <v>73.513513513513516</v>
      </c>
      <c r="AF247" s="60">
        <f t="shared" si="259"/>
        <v>75</v>
      </c>
      <c r="AG247" s="60">
        <f t="shared" si="260"/>
        <v>81.081081081081081</v>
      </c>
      <c r="AH247" s="60">
        <f t="shared" si="261"/>
        <v>87.837837837837839</v>
      </c>
      <c r="AI247" s="61">
        <f t="shared" si="262"/>
        <v>94.594594594594597</v>
      </c>
    </row>
    <row r="248" spans="1:35" x14ac:dyDescent="0.25">
      <c r="A248" s="132"/>
      <c r="B248" s="129"/>
      <c r="C248" s="126"/>
      <c r="D248" s="3" t="s">
        <v>76</v>
      </c>
      <c r="E248" s="3">
        <v>0.57999999999999996</v>
      </c>
      <c r="F248" s="13" t="s">
        <v>90</v>
      </c>
      <c r="G248" s="62">
        <f t="shared" si="234"/>
        <v>27.586206896551726</v>
      </c>
      <c r="H248" s="56">
        <f t="shared" si="235"/>
        <v>27.586206896551726</v>
      </c>
      <c r="I248" s="63">
        <f t="shared" si="236"/>
        <v>27.586206896551726</v>
      </c>
      <c r="J248" s="63">
        <f t="shared" si="237"/>
        <v>27.586206896551726</v>
      </c>
      <c r="K248" s="63">
        <f t="shared" si="238"/>
        <v>43.103448275862071</v>
      </c>
      <c r="L248" s="63">
        <f t="shared" si="239"/>
        <v>55.172413793103452</v>
      </c>
      <c r="M248" s="63">
        <f t="shared" si="240"/>
        <v>62.068965517241381</v>
      </c>
      <c r="N248" s="63">
        <f t="shared" si="241"/>
        <v>15.17241379310345</v>
      </c>
      <c r="O248" s="63">
        <f t="shared" si="242"/>
        <v>15.17241379310345</v>
      </c>
      <c r="P248" s="63">
        <f t="shared" si="243"/>
        <v>19.310344827586206</v>
      </c>
      <c r="Q248" s="63">
        <f t="shared" si="244"/>
        <v>22.413793103448278</v>
      </c>
      <c r="R248" s="63">
        <f t="shared" si="245"/>
        <v>34.482758620689658</v>
      </c>
      <c r="S248" s="63">
        <f t="shared" si="246"/>
        <v>55.172413793103452</v>
      </c>
      <c r="T248" s="59">
        <f t="shared" si="247"/>
        <v>15.17241379310345</v>
      </c>
      <c r="U248" s="59">
        <f t="shared" si="248"/>
        <v>15.17241379310345</v>
      </c>
      <c r="V248" s="59">
        <f t="shared" si="249"/>
        <v>17.241379310344829</v>
      </c>
      <c r="W248" s="59">
        <f t="shared" si="250"/>
        <v>11.896551724137932</v>
      </c>
      <c r="X248" s="59">
        <f t="shared" si="251"/>
        <v>17.931034482758623</v>
      </c>
      <c r="Y248" s="59">
        <f t="shared" si="252"/>
        <v>20.689655172413794</v>
      </c>
      <c r="Z248" s="59">
        <f t="shared" si="253"/>
        <v>23.448275862068968</v>
      </c>
      <c r="AA248" s="59">
        <f t="shared" si="254"/>
        <v>41.379310344827587</v>
      </c>
      <c r="AB248" s="59">
        <f t="shared" si="255"/>
        <v>55.172413793103452</v>
      </c>
      <c r="AC248" s="59">
        <f t="shared" si="256"/>
        <v>56.896551724137936</v>
      </c>
      <c r="AD248" s="59">
        <f t="shared" si="257"/>
        <v>66.206896551724142</v>
      </c>
      <c r="AE248" s="60">
        <f t="shared" si="258"/>
        <v>93.793103448275872</v>
      </c>
      <c r="AF248" s="60">
        <f t="shared" si="259"/>
        <v>95.689655172413794</v>
      </c>
      <c r="AG248" s="60">
        <f t="shared" si="260"/>
        <v>103.44827586206897</v>
      </c>
      <c r="AH248" s="60">
        <f t="shared" si="261"/>
        <v>112.06896551724138</v>
      </c>
      <c r="AI248" s="61">
        <f t="shared" si="262"/>
        <v>120.68965517241381</v>
      </c>
    </row>
    <row r="249" spans="1:35" x14ac:dyDescent="0.25">
      <c r="A249" s="132"/>
      <c r="B249" s="129"/>
      <c r="C249" s="126"/>
      <c r="D249" s="3" t="s">
        <v>55</v>
      </c>
      <c r="E249" s="3">
        <v>0.74</v>
      </c>
      <c r="F249" s="13" t="s">
        <v>90</v>
      </c>
      <c r="G249" s="62">
        <f t="shared" si="234"/>
        <v>21.621621621621621</v>
      </c>
      <c r="H249" s="56">
        <f t="shared" si="235"/>
        <v>21.621621621621621</v>
      </c>
      <c r="I249" s="63">
        <f t="shared" si="236"/>
        <v>21.621621621621621</v>
      </c>
      <c r="J249" s="63">
        <f t="shared" si="237"/>
        <v>21.621621621621621</v>
      </c>
      <c r="K249" s="63">
        <f t="shared" si="238"/>
        <v>33.783783783783782</v>
      </c>
      <c r="L249" s="63">
        <f t="shared" si="239"/>
        <v>43.243243243243242</v>
      </c>
      <c r="M249" s="63">
        <f t="shared" si="240"/>
        <v>48.648648648648653</v>
      </c>
      <c r="N249" s="63">
        <f t="shared" si="241"/>
        <v>11.891891891891893</v>
      </c>
      <c r="O249" s="63">
        <f t="shared" si="242"/>
        <v>11.891891891891893</v>
      </c>
      <c r="P249" s="63">
        <f t="shared" si="243"/>
        <v>15.135135135135135</v>
      </c>
      <c r="Q249" s="63">
        <f t="shared" si="244"/>
        <v>17.567567567567568</v>
      </c>
      <c r="R249" s="63">
        <f t="shared" si="245"/>
        <v>27.027027027027028</v>
      </c>
      <c r="S249" s="63">
        <f t="shared" si="246"/>
        <v>43.243243243243242</v>
      </c>
      <c r="T249" s="59">
        <f t="shared" si="247"/>
        <v>11.891891891891893</v>
      </c>
      <c r="U249" s="59">
        <f t="shared" si="248"/>
        <v>11.891891891891893</v>
      </c>
      <c r="V249" s="59">
        <f t="shared" si="249"/>
        <v>13.513513513513514</v>
      </c>
      <c r="W249" s="59">
        <f t="shared" si="250"/>
        <v>9.3243243243243246</v>
      </c>
      <c r="X249" s="59">
        <f t="shared" si="251"/>
        <v>14.054054054054054</v>
      </c>
      <c r="Y249" s="59">
        <f t="shared" si="252"/>
        <v>16.216216216216218</v>
      </c>
      <c r="Z249" s="59">
        <f t="shared" si="253"/>
        <v>18.378378378378379</v>
      </c>
      <c r="AA249" s="59">
        <f t="shared" si="254"/>
        <v>32.432432432432435</v>
      </c>
      <c r="AB249" s="59">
        <f t="shared" si="255"/>
        <v>43.243243243243242</v>
      </c>
      <c r="AC249" s="59">
        <f t="shared" si="256"/>
        <v>44.594594594594597</v>
      </c>
      <c r="AD249" s="59">
        <f t="shared" si="257"/>
        <v>51.891891891891888</v>
      </c>
      <c r="AE249" s="60">
        <f t="shared" si="258"/>
        <v>73.513513513513516</v>
      </c>
      <c r="AF249" s="60">
        <f t="shared" si="259"/>
        <v>75</v>
      </c>
      <c r="AG249" s="60">
        <f t="shared" si="260"/>
        <v>81.081081081081081</v>
      </c>
      <c r="AH249" s="60">
        <f t="shared" si="261"/>
        <v>87.837837837837839</v>
      </c>
      <c r="AI249" s="61">
        <f t="shared" si="262"/>
        <v>94.594594594594597</v>
      </c>
    </row>
    <row r="250" spans="1:35" x14ac:dyDescent="0.25">
      <c r="A250" s="132"/>
      <c r="B250" s="129"/>
      <c r="C250" s="126"/>
      <c r="D250" s="3" t="s">
        <v>36</v>
      </c>
      <c r="E250" s="3">
        <v>0.86</v>
      </c>
      <c r="F250" s="13" t="s">
        <v>90</v>
      </c>
      <c r="G250" s="62">
        <f t="shared" si="234"/>
        <v>18.604651162790699</v>
      </c>
      <c r="H250" s="56">
        <f t="shared" si="235"/>
        <v>18.604651162790699</v>
      </c>
      <c r="I250" s="63">
        <f t="shared" si="236"/>
        <v>18.604651162790699</v>
      </c>
      <c r="J250" s="63">
        <f t="shared" si="237"/>
        <v>18.604651162790699</v>
      </c>
      <c r="K250" s="63">
        <f t="shared" si="238"/>
        <v>29.069767441860467</v>
      </c>
      <c r="L250" s="63">
        <f t="shared" si="239"/>
        <v>37.209302325581397</v>
      </c>
      <c r="M250" s="63">
        <f t="shared" si="240"/>
        <v>41.860465116279073</v>
      </c>
      <c r="N250" s="63">
        <f t="shared" si="241"/>
        <v>10.232558139534884</v>
      </c>
      <c r="O250" s="63">
        <f t="shared" si="242"/>
        <v>10.232558139534884</v>
      </c>
      <c r="P250" s="63">
        <f t="shared" si="243"/>
        <v>13.023255813953488</v>
      </c>
      <c r="Q250" s="63">
        <f t="shared" si="244"/>
        <v>15.116279069767442</v>
      </c>
      <c r="R250" s="63">
        <f t="shared" si="245"/>
        <v>23.255813953488371</v>
      </c>
      <c r="S250" s="63">
        <f t="shared" si="246"/>
        <v>37.209302325581397</v>
      </c>
      <c r="T250" s="59">
        <f t="shared" si="247"/>
        <v>10.232558139534884</v>
      </c>
      <c r="U250" s="59">
        <f t="shared" si="248"/>
        <v>10.232558139534884</v>
      </c>
      <c r="V250" s="59">
        <f t="shared" si="249"/>
        <v>11.627906976744185</v>
      </c>
      <c r="W250" s="59">
        <f t="shared" si="250"/>
        <v>8.0232558139534884</v>
      </c>
      <c r="X250" s="59">
        <f t="shared" si="251"/>
        <v>12.093023255813954</v>
      </c>
      <c r="Y250" s="59">
        <f t="shared" si="252"/>
        <v>13.953488372093023</v>
      </c>
      <c r="Z250" s="59">
        <f t="shared" si="253"/>
        <v>15.813953488372093</v>
      </c>
      <c r="AA250" s="59">
        <f t="shared" si="254"/>
        <v>27.906976744186046</v>
      </c>
      <c r="AB250" s="59">
        <f t="shared" si="255"/>
        <v>37.209302325581397</v>
      </c>
      <c r="AC250" s="59">
        <f t="shared" si="256"/>
        <v>38.372093023255815</v>
      </c>
      <c r="AD250" s="59">
        <f t="shared" si="257"/>
        <v>44.651162790697676</v>
      </c>
      <c r="AE250" s="60">
        <f t="shared" si="258"/>
        <v>63.255813953488371</v>
      </c>
      <c r="AF250" s="60">
        <f t="shared" si="259"/>
        <v>64.534883720930239</v>
      </c>
      <c r="AG250" s="60">
        <f t="shared" si="260"/>
        <v>69.767441860465112</v>
      </c>
      <c r="AH250" s="60">
        <f t="shared" si="261"/>
        <v>75.581395348837205</v>
      </c>
      <c r="AI250" s="61">
        <f t="shared" si="262"/>
        <v>81.395348837209298</v>
      </c>
    </row>
    <row r="251" spans="1:35" x14ac:dyDescent="0.25">
      <c r="A251" s="132"/>
      <c r="B251" s="129"/>
      <c r="C251" s="126"/>
      <c r="D251" s="3" t="s">
        <v>22</v>
      </c>
      <c r="E251" s="3">
        <v>0.86</v>
      </c>
      <c r="F251" s="13" t="s">
        <v>90</v>
      </c>
      <c r="G251" s="62">
        <f t="shared" si="234"/>
        <v>18.604651162790699</v>
      </c>
      <c r="H251" s="56">
        <f t="shared" si="235"/>
        <v>18.604651162790699</v>
      </c>
      <c r="I251" s="63">
        <f t="shared" si="236"/>
        <v>18.604651162790699</v>
      </c>
      <c r="J251" s="63">
        <f t="shared" si="237"/>
        <v>18.604651162790699</v>
      </c>
      <c r="K251" s="63">
        <f t="shared" si="238"/>
        <v>29.069767441860467</v>
      </c>
      <c r="L251" s="63">
        <f t="shared" si="239"/>
        <v>37.209302325581397</v>
      </c>
      <c r="M251" s="63">
        <f t="shared" si="240"/>
        <v>41.860465116279073</v>
      </c>
      <c r="N251" s="63">
        <f t="shared" si="241"/>
        <v>10.232558139534884</v>
      </c>
      <c r="O251" s="63">
        <f t="shared" si="242"/>
        <v>10.232558139534884</v>
      </c>
      <c r="P251" s="63">
        <f t="shared" si="243"/>
        <v>13.023255813953488</v>
      </c>
      <c r="Q251" s="63">
        <f t="shared" si="244"/>
        <v>15.116279069767442</v>
      </c>
      <c r="R251" s="63">
        <f t="shared" si="245"/>
        <v>23.255813953488371</v>
      </c>
      <c r="S251" s="63">
        <f t="shared" si="246"/>
        <v>37.209302325581397</v>
      </c>
      <c r="T251" s="59">
        <f t="shared" si="247"/>
        <v>10.232558139534884</v>
      </c>
      <c r="U251" s="59">
        <f t="shared" si="248"/>
        <v>10.232558139534884</v>
      </c>
      <c r="V251" s="59">
        <f t="shared" si="249"/>
        <v>11.627906976744185</v>
      </c>
      <c r="W251" s="59">
        <f t="shared" si="250"/>
        <v>8.0232558139534884</v>
      </c>
      <c r="X251" s="59">
        <f t="shared" si="251"/>
        <v>12.093023255813954</v>
      </c>
      <c r="Y251" s="59">
        <f t="shared" si="252"/>
        <v>13.953488372093023</v>
      </c>
      <c r="Z251" s="59">
        <f t="shared" si="253"/>
        <v>15.813953488372093</v>
      </c>
      <c r="AA251" s="59">
        <f t="shared" si="254"/>
        <v>27.906976744186046</v>
      </c>
      <c r="AB251" s="59">
        <f t="shared" si="255"/>
        <v>37.209302325581397</v>
      </c>
      <c r="AC251" s="59">
        <f t="shared" si="256"/>
        <v>38.372093023255815</v>
      </c>
      <c r="AD251" s="59">
        <f t="shared" si="257"/>
        <v>44.651162790697676</v>
      </c>
      <c r="AE251" s="60">
        <f t="shared" si="258"/>
        <v>63.255813953488371</v>
      </c>
      <c r="AF251" s="60">
        <f t="shared" si="259"/>
        <v>64.534883720930239</v>
      </c>
      <c r="AG251" s="60">
        <f t="shared" si="260"/>
        <v>69.767441860465112</v>
      </c>
      <c r="AH251" s="60">
        <f t="shared" si="261"/>
        <v>75.581395348837205</v>
      </c>
      <c r="AI251" s="61">
        <f t="shared" si="262"/>
        <v>81.395348837209298</v>
      </c>
    </row>
    <row r="252" spans="1:35" x14ac:dyDescent="0.25">
      <c r="A252" s="132"/>
      <c r="B252" s="129"/>
      <c r="C252" s="126"/>
      <c r="D252" s="3" t="s">
        <v>37</v>
      </c>
      <c r="E252" s="3">
        <v>0.86</v>
      </c>
      <c r="F252" s="13" t="s">
        <v>90</v>
      </c>
      <c r="G252" s="62">
        <f t="shared" si="234"/>
        <v>18.604651162790699</v>
      </c>
      <c r="H252" s="56">
        <f t="shared" si="235"/>
        <v>18.604651162790699</v>
      </c>
      <c r="I252" s="63">
        <f t="shared" si="236"/>
        <v>18.604651162790699</v>
      </c>
      <c r="J252" s="63">
        <f t="shared" si="237"/>
        <v>18.604651162790699</v>
      </c>
      <c r="K252" s="63">
        <f t="shared" si="238"/>
        <v>29.069767441860467</v>
      </c>
      <c r="L252" s="63">
        <f t="shared" si="239"/>
        <v>37.209302325581397</v>
      </c>
      <c r="M252" s="63">
        <f t="shared" si="240"/>
        <v>41.860465116279073</v>
      </c>
      <c r="N252" s="63">
        <f t="shared" si="241"/>
        <v>10.232558139534884</v>
      </c>
      <c r="O252" s="63">
        <f t="shared" si="242"/>
        <v>10.232558139534884</v>
      </c>
      <c r="P252" s="63">
        <f t="shared" si="243"/>
        <v>13.023255813953488</v>
      </c>
      <c r="Q252" s="63">
        <f t="shared" si="244"/>
        <v>15.116279069767442</v>
      </c>
      <c r="R252" s="63">
        <f t="shared" si="245"/>
        <v>23.255813953488371</v>
      </c>
      <c r="S252" s="63">
        <f t="shared" si="246"/>
        <v>37.209302325581397</v>
      </c>
      <c r="T252" s="59">
        <f t="shared" si="247"/>
        <v>10.232558139534884</v>
      </c>
      <c r="U252" s="59">
        <f t="shared" si="248"/>
        <v>10.232558139534884</v>
      </c>
      <c r="V252" s="59">
        <f t="shared" si="249"/>
        <v>11.627906976744185</v>
      </c>
      <c r="W252" s="59">
        <f t="shared" si="250"/>
        <v>8.0232558139534884</v>
      </c>
      <c r="X252" s="59">
        <f t="shared" si="251"/>
        <v>12.093023255813954</v>
      </c>
      <c r="Y252" s="59">
        <f t="shared" si="252"/>
        <v>13.953488372093023</v>
      </c>
      <c r="Z252" s="59">
        <f t="shared" si="253"/>
        <v>15.813953488372093</v>
      </c>
      <c r="AA252" s="59">
        <f t="shared" si="254"/>
        <v>27.906976744186046</v>
      </c>
      <c r="AB252" s="59">
        <f t="shared" si="255"/>
        <v>37.209302325581397</v>
      </c>
      <c r="AC252" s="59">
        <f t="shared" si="256"/>
        <v>38.372093023255815</v>
      </c>
      <c r="AD252" s="59">
        <f t="shared" si="257"/>
        <v>44.651162790697676</v>
      </c>
      <c r="AE252" s="60">
        <f t="shared" si="258"/>
        <v>63.255813953488371</v>
      </c>
      <c r="AF252" s="60">
        <f t="shared" si="259"/>
        <v>64.534883720930239</v>
      </c>
      <c r="AG252" s="60">
        <f t="shared" si="260"/>
        <v>69.767441860465112</v>
      </c>
      <c r="AH252" s="60">
        <f t="shared" si="261"/>
        <v>75.581395348837205</v>
      </c>
      <c r="AI252" s="61">
        <f t="shared" si="262"/>
        <v>81.395348837209298</v>
      </c>
    </row>
    <row r="253" spans="1:35" x14ac:dyDescent="0.25">
      <c r="A253" s="132"/>
      <c r="B253" s="129"/>
      <c r="C253" s="126"/>
      <c r="D253" s="3" t="s">
        <v>23</v>
      </c>
      <c r="E253" s="3">
        <v>0.86</v>
      </c>
      <c r="F253" s="13" t="s">
        <v>90</v>
      </c>
      <c r="G253" s="62">
        <f t="shared" si="234"/>
        <v>18.604651162790699</v>
      </c>
      <c r="H253" s="56">
        <f t="shared" si="235"/>
        <v>18.604651162790699</v>
      </c>
      <c r="I253" s="63">
        <f t="shared" si="236"/>
        <v>18.604651162790699</v>
      </c>
      <c r="J253" s="63">
        <f t="shared" si="237"/>
        <v>18.604651162790699</v>
      </c>
      <c r="K253" s="63">
        <f t="shared" si="238"/>
        <v>29.069767441860467</v>
      </c>
      <c r="L253" s="63">
        <f t="shared" si="239"/>
        <v>37.209302325581397</v>
      </c>
      <c r="M253" s="63">
        <f t="shared" si="240"/>
        <v>41.860465116279073</v>
      </c>
      <c r="N253" s="63">
        <f t="shared" si="241"/>
        <v>10.232558139534884</v>
      </c>
      <c r="O253" s="63">
        <f t="shared" si="242"/>
        <v>10.232558139534884</v>
      </c>
      <c r="P253" s="63">
        <f t="shared" si="243"/>
        <v>13.023255813953488</v>
      </c>
      <c r="Q253" s="63">
        <f t="shared" si="244"/>
        <v>15.116279069767442</v>
      </c>
      <c r="R253" s="63">
        <f t="shared" si="245"/>
        <v>23.255813953488371</v>
      </c>
      <c r="S253" s="63">
        <f t="shared" si="246"/>
        <v>37.209302325581397</v>
      </c>
      <c r="T253" s="59">
        <f t="shared" si="247"/>
        <v>10.232558139534884</v>
      </c>
      <c r="U253" s="59">
        <f t="shared" si="248"/>
        <v>10.232558139534884</v>
      </c>
      <c r="V253" s="59">
        <f t="shared" si="249"/>
        <v>11.627906976744185</v>
      </c>
      <c r="W253" s="59">
        <f t="shared" si="250"/>
        <v>8.0232558139534884</v>
      </c>
      <c r="X253" s="59">
        <f t="shared" si="251"/>
        <v>12.093023255813954</v>
      </c>
      <c r="Y253" s="59">
        <f t="shared" si="252"/>
        <v>13.953488372093023</v>
      </c>
      <c r="Z253" s="59">
        <f t="shared" si="253"/>
        <v>15.813953488372093</v>
      </c>
      <c r="AA253" s="59">
        <f t="shared" si="254"/>
        <v>27.906976744186046</v>
      </c>
      <c r="AB253" s="59">
        <f t="shared" si="255"/>
        <v>37.209302325581397</v>
      </c>
      <c r="AC253" s="59">
        <f>33/E253</f>
        <v>38.372093023255815</v>
      </c>
      <c r="AD253" s="59">
        <f t="shared" si="257"/>
        <v>44.651162790697676</v>
      </c>
      <c r="AE253" s="60">
        <f t="shared" si="258"/>
        <v>63.255813953488371</v>
      </c>
      <c r="AF253" s="60">
        <f t="shared" si="259"/>
        <v>64.534883720930239</v>
      </c>
      <c r="AG253" s="60">
        <f t="shared" si="260"/>
        <v>69.767441860465112</v>
      </c>
      <c r="AH253" s="60">
        <f t="shared" si="261"/>
        <v>75.581395348837205</v>
      </c>
      <c r="AI253" s="61">
        <f t="shared" si="262"/>
        <v>81.395348837209298</v>
      </c>
    </row>
    <row r="254" spans="1:35" x14ac:dyDescent="0.25">
      <c r="A254" s="132"/>
      <c r="B254" s="129"/>
      <c r="C254" s="126"/>
      <c r="D254" s="3" t="s">
        <v>52</v>
      </c>
      <c r="E254" s="3">
        <v>1.34</v>
      </c>
      <c r="F254" s="13" t="s">
        <v>90</v>
      </c>
      <c r="G254" s="62">
        <f t="shared" si="234"/>
        <v>11.940298507462686</v>
      </c>
      <c r="H254" s="56">
        <f t="shared" si="235"/>
        <v>11.940298507462686</v>
      </c>
      <c r="I254" s="63">
        <f t="shared" si="236"/>
        <v>11.940298507462686</v>
      </c>
      <c r="J254" s="63">
        <f t="shared" si="237"/>
        <v>11.940298507462686</v>
      </c>
      <c r="K254" s="63">
        <f t="shared" si="238"/>
        <v>18.656716417910445</v>
      </c>
      <c r="L254" s="63">
        <f t="shared" si="239"/>
        <v>23.880597014925371</v>
      </c>
      <c r="M254" s="63">
        <f t="shared" si="240"/>
        <v>26.865671641791042</v>
      </c>
      <c r="N254" s="63">
        <f t="shared" si="241"/>
        <v>6.5671641791044779</v>
      </c>
      <c r="O254" s="63">
        <f t="shared" si="242"/>
        <v>6.5671641791044779</v>
      </c>
      <c r="P254" s="63">
        <f t="shared" si="243"/>
        <v>8.3582089552238799</v>
      </c>
      <c r="Q254" s="63">
        <f t="shared" si="244"/>
        <v>9.7014925373134329</v>
      </c>
      <c r="R254" s="63">
        <f t="shared" si="245"/>
        <v>14.925373134328357</v>
      </c>
      <c r="S254" s="63">
        <f t="shared" si="246"/>
        <v>23.880597014925371</v>
      </c>
      <c r="T254" s="59">
        <f t="shared" si="247"/>
        <v>6.5671641791044779</v>
      </c>
      <c r="U254" s="59">
        <f t="shared" si="248"/>
        <v>6.5671641791044779</v>
      </c>
      <c r="V254" s="59">
        <f t="shared" si="249"/>
        <v>7.4626865671641784</v>
      </c>
      <c r="W254" s="59">
        <f t="shared" si="250"/>
        <v>5.1492537313432836</v>
      </c>
      <c r="X254" s="59">
        <f t="shared" si="251"/>
        <v>7.7611940298507465</v>
      </c>
      <c r="Y254" s="59">
        <f t="shared" si="252"/>
        <v>8.9552238805970141</v>
      </c>
      <c r="Z254" s="59">
        <f t="shared" si="253"/>
        <v>10.149253731343283</v>
      </c>
      <c r="AA254" s="59">
        <f t="shared" si="254"/>
        <v>17.910447761194028</v>
      </c>
      <c r="AB254" s="59">
        <f t="shared" si="255"/>
        <v>23.880597014925371</v>
      </c>
      <c r="AC254" s="59">
        <f t="shared" si="256"/>
        <v>24.626865671641788</v>
      </c>
      <c r="AD254" s="59">
        <f t="shared" si="257"/>
        <v>28.656716417910445</v>
      </c>
      <c r="AE254" s="60">
        <f t="shared" si="258"/>
        <v>40.597014925373131</v>
      </c>
      <c r="AF254" s="60">
        <f t="shared" si="259"/>
        <v>41.417910447761194</v>
      </c>
      <c r="AG254" s="60">
        <f t="shared" si="260"/>
        <v>44.776119402985074</v>
      </c>
      <c r="AH254" s="60">
        <f t="shared" si="261"/>
        <v>48.507462686567159</v>
      </c>
      <c r="AI254" s="61">
        <f t="shared" si="262"/>
        <v>52.238805970149251</v>
      </c>
    </row>
    <row r="255" spans="1:35" x14ac:dyDescent="0.25">
      <c r="A255" s="132"/>
      <c r="B255" s="129"/>
      <c r="C255" s="126"/>
      <c r="D255" s="3" t="s">
        <v>81</v>
      </c>
      <c r="E255" s="3">
        <v>1.34</v>
      </c>
      <c r="F255" s="13" t="s">
        <v>90</v>
      </c>
      <c r="G255" s="62">
        <f t="shared" si="234"/>
        <v>11.940298507462686</v>
      </c>
      <c r="H255" s="56">
        <f t="shared" si="235"/>
        <v>11.940298507462686</v>
      </c>
      <c r="I255" s="63">
        <f t="shared" si="236"/>
        <v>11.940298507462686</v>
      </c>
      <c r="J255" s="63">
        <f t="shared" si="237"/>
        <v>11.940298507462686</v>
      </c>
      <c r="K255" s="63">
        <f t="shared" si="238"/>
        <v>18.656716417910445</v>
      </c>
      <c r="L255" s="63">
        <f t="shared" si="239"/>
        <v>23.880597014925371</v>
      </c>
      <c r="M255" s="63">
        <f t="shared" si="240"/>
        <v>26.865671641791042</v>
      </c>
      <c r="N255" s="63">
        <f t="shared" si="241"/>
        <v>6.5671641791044779</v>
      </c>
      <c r="O255" s="63">
        <f t="shared" si="242"/>
        <v>6.5671641791044779</v>
      </c>
      <c r="P255" s="63">
        <f t="shared" si="243"/>
        <v>8.3582089552238799</v>
      </c>
      <c r="Q255" s="63">
        <f t="shared" si="244"/>
        <v>9.7014925373134329</v>
      </c>
      <c r="R255" s="63">
        <f t="shared" si="245"/>
        <v>14.925373134328357</v>
      </c>
      <c r="S255" s="63">
        <f t="shared" si="246"/>
        <v>23.880597014925371</v>
      </c>
      <c r="T255" s="59">
        <f t="shared" si="247"/>
        <v>6.5671641791044779</v>
      </c>
      <c r="U255" s="59">
        <f t="shared" si="248"/>
        <v>6.5671641791044779</v>
      </c>
      <c r="V255" s="59">
        <f t="shared" si="249"/>
        <v>7.4626865671641784</v>
      </c>
      <c r="W255" s="59">
        <f t="shared" si="250"/>
        <v>5.1492537313432836</v>
      </c>
      <c r="X255" s="59">
        <f t="shared" si="251"/>
        <v>7.7611940298507465</v>
      </c>
      <c r="Y255" s="59">
        <f t="shared" si="252"/>
        <v>8.9552238805970141</v>
      </c>
      <c r="Z255" s="59">
        <f t="shared" si="253"/>
        <v>10.149253731343283</v>
      </c>
      <c r="AA255" s="59">
        <f t="shared" si="254"/>
        <v>17.910447761194028</v>
      </c>
      <c r="AB255" s="59">
        <f t="shared" si="255"/>
        <v>23.880597014925371</v>
      </c>
      <c r="AC255" s="59">
        <f t="shared" si="256"/>
        <v>24.626865671641788</v>
      </c>
      <c r="AD255" s="59">
        <f t="shared" si="257"/>
        <v>28.656716417910445</v>
      </c>
      <c r="AE255" s="60">
        <f t="shared" si="258"/>
        <v>40.597014925373131</v>
      </c>
      <c r="AF255" s="60">
        <f t="shared" si="259"/>
        <v>41.417910447761194</v>
      </c>
      <c r="AG255" s="60">
        <f t="shared" si="260"/>
        <v>44.776119402985074</v>
      </c>
      <c r="AH255" s="60">
        <f t="shared" si="261"/>
        <v>48.507462686567159</v>
      </c>
      <c r="AI255" s="61">
        <f t="shared" si="262"/>
        <v>52.238805970149251</v>
      </c>
    </row>
    <row r="256" spans="1:35" x14ac:dyDescent="0.25">
      <c r="A256" s="132"/>
      <c r="B256" s="129"/>
      <c r="C256" s="126"/>
      <c r="D256" s="3" t="s">
        <v>86</v>
      </c>
      <c r="E256" s="3">
        <v>1.34</v>
      </c>
      <c r="F256" s="13" t="s">
        <v>90</v>
      </c>
      <c r="G256" s="62">
        <f t="shared" si="234"/>
        <v>11.940298507462686</v>
      </c>
      <c r="H256" s="56">
        <f t="shared" si="235"/>
        <v>11.940298507462686</v>
      </c>
      <c r="I256" s="63">
        <f t="shared" si="236"/>
        <v>11.940298507462686</v>
      </c>
      <c r="J256" s="63">
        <f t="shared" si="237"/>
        <v>11.940298507462686</v>
      </c>
      <c r="K256" s="63">
        <f t="shared" si="238"/>
        <v>18.656716417910445</v>
      </c>
      <c r="L256" s="63">
        <f t="shared" si="239"/>
        <v>23.880597014925371</v>
      </c>
      <c r="M256" s="63">
        <f t="shared" si="240"/>
        <v>26.865671641791042</v>
      </c>
      <c r="N256" s="63">
        <f t="shared" si="241"/>
        <v>6.5671641791044779</v>
      </c>
      <c r="O256" s="63">
        <f t="shared" si="242"/>
        <v>6.5671641791044779</v>
      </c>
      <c r="P256" s="63">
        <f t="shared" si="243"/>
        <v>8.3582089552238799</v>
      </c>
      <c r="Q256" s="63">
        <f t="shared" si="244"/>
        <v>9.7014925373134329</v>
      </c>
      <c r="R256" s="63">
        <f t="shared" si="245"/>
        <v>14.925373134328357</v>
      </c>
      <c r="S256" s="63">
        <f t="shared" si="246"/>
        <v>23.880597014925371</v>
      </c>
      <c r="T256" s="59">
        <f t="shared" si="247"/>
        <v>6.5671641791044779</v>
      </c>
      <c r="U256" s="59">
        <f t="shared" si="248"/>
        <v>6.5671641791044779</v>
      </c>
      <c r="V256" s="59">
        <f t="shared" si="249"/>
        <v>7.4626865671641784</v>
      </c>
      <c r="W256" s="59">
        <f t="shared" si="250"/>
        <v>5.1492537313432836</v>
      </c>
      <c r="X256" s="59">
        <f t="shared" si="251"/>
        <v>7.7611940298507465</v>
      </c>
      <c r="Y256" s="59">
        <f t="shared" si="252"/>
        <v>8.9552238805970141</v>
      </c>
      <c r="Z256" s="59">
        <f t="shared" si="253"/>
        <v>10.149253731343283</v>
      </c>
      <c r="AA256" s="59">
        <f t="shared" si="254"/>
        <v>17.910447761194028</v>
      </c>
      <c r="AB256" s="59">
        <f t="shared" si="255"/>
        <v>23.880597014925371</v>
      </c>
      <c r="AC256" s="59">
        <f t="shared" si="256"/>
        <v>24.626865671641788</v>
      </c>
      <c r="AD256" s="59">
        <f t="shared" si="257"/>
        <v>28.656716417910445</v>
      </c>
      <c r="AE256" s="60">
        <f t="shared" si="258"/>
        <v>40.597014925373131</v>
      </c>
      <c r="AF256" s="60">
        <f>55.5/E256</f>
        <v>41.417910447761194</v>
      </c>
      <c r="AG256" s="60">
        <f t="shared" si="260"/>
        <v>44.776119402985074</v>
      </c>
      <c r="AH256" s="60">
        <f t="shared" si="261"/>
        <v>48.507462686567159</v>
      </c>
      <c r="AI256" s="61">
        <f t="shared" si="262"/>
        <v>52.238805970149251</v>
      </c>
    </row>
    <row r="257" spans="1:35" x14ac:dyDescent="0.25">
      <c r="A257" s="132"/>
      <c r="B257" s="129"/>
      <c r="C257" s="126"/>
      <c r="D257" s="3" t="s">
        <v>25</v>
      </c>
      <c r="E257" s="3">
        <v>1.6</v>
      </c>
      <c r="F257" s="13" t="s">
        <v>90</v>
      </c>
      <c r="G257" s="62">
        <f t="shared" si="234"/>
        <v>10</v>
      </c>
      <c r="H257" s="56">
        <f t="shared" si="235"/>
        <v>10</v>
      </c>
      <c r="I257" s="63">
        <f t="shared" si="236"/>
        <v>10</v>
      </c>
      <c r="J257" s="63">
        <f t="shared" si="237"/>
        <v>10</v>
      </c>
      <c r="K257" s="63">
        <f t="shared" si="238"/>
        <v>15.625</v>
      </c>
      <c r="L257" s="63">
        <f t="shared" si="239"/>
        <v>20</v>
      </c>
      <c r="M257" s="63">
        <f t="shared" si="240"/>
        <v>22.5</v>
      </c>
      <c r="N257" s="63">
        <f t="shared" si="241"/>
        <v>5.5</v>
      </c>
      <c r="O257" s="63">
        <f t="shared" si="242"/>
        <v>5.5</v>
      </c>
      <c r="P257" s="63">
        <f t="shared" si="243"/>
        <v>6.9999999999999991</v>
      </c>
      <c r="Q257" s="63">
        <f t="shared" si="244"/>
        <v>8.125</v>
      </c>
      <c r="R257" s="63">
        <f t="shared" si="245"/>
        <v>12.5</v>
      </c>
      <c r="S257" s="63">
        <f t="shared" si="246"/>
        <v>20</v>
      </c>
      <c r="T257" s="59">
        <f t="shared" si="247"/>
        <v>5.5</v>
      </c>
      <c r="U257" s="59">
        <f t="shared" si="248"/>
        <v>5.5</v>
      </c>
      <c r="V257" s="59">
        <f t="shared" si="249"/>
        <v>6.25</v>
      </c>
      <c r="W257" s="59">
        <f t="shared" si="250"/>
        <v>4.3125</v>
      </c>
      <c r="X257" s="59">
        <f t="shared" si="251"/>
        <v>6.5</v>
      </c>
      <c r="Y257" s="59">
        <f t="shared" si="252"/>
        <v>7.5</v>
      </c>
      <c r="Z257" s="59">
        <f t="shared" si="253"/>
        <v>8.5</v>
      </c>
      <c r="AA257" s="59">
        <f t="shared" si="254"/>
        <v>15</v>
      </c>
      <c r="AB257" s="59">
        <f t="shared" si="255"/>
        <v>20</v>
      </c>
      <c r="AC257" s="59">
        <f t="shared" si="256"/>
        <v>20.625</v>
      </c>
      <c r="AD257" s="59">
        <f t="shared" si="257"/>
        <v>23.999999999999996</v>
      </c>
      <c r="AE257" s="60">
        <f t="shared" si="258"/>
        <v>34</v>
      </c>
      <c r="AF257" s="60">
        <f t="shared" si="259"/>
        <v>34.6875</v>
      </c>
      <c r="AG257" s="60">
        <f t="shared" si="260"/>
        <v>37.5</v>
      </c>
      <c r="AH257" s="60">
        <f t="shared" si="261"/>
        <v>40.625</v>
      </c>
      <c r="AI257" s="61">
        <f t="shared" si="262"/>
        <v>43.75</v>
      </c>
    </row>
    <row r="258" spans="1:35" x14ac:dyDescent="0.25">
      <c r="A258" s="132"/>
      <c r="B258" s="129"/>
      <c r="C258" s="126"/>
      <c r="D258" s="3" t="s">
        <v>87</v>
      </c>
      <c r="E258" s="3">
        <v>1.6</v>
      </c>
      <c r="F258" s="13" t="s">
        <v>90</v>
      </c>
      <c r="G258" s="62">
        <f t="shared" si="234"/>
        <v>10</v>
      </c>
      <c r="H258" s="56">
        <f t="shared" si="235"/>
        <v>10</v>
      </c>
      <c r="I258" s="63">
        <f t="shared" si="236"/>
        <v>10</v>
      </c>
      <c r="J258" s="63">
        <f t="shared" si="237"/>
        <v>10</v>
      </c>
      <c r="K258" s="63">
        <f t="shared" si="238"/>
        <v>15.625</v>
      </c>
      <c r="L258" s="63">
        <f t="shared" si="239"/>
        <v>20</v>
      </c>
      <c r="M258" s="63">
        <f t="shared" si="240"/>
        <v>22.5</v>
      </c>
      <c r="N258" s="63">
        <f t="shared" si="241"/>
        <v>5.5</v>
      </c>
      <c r="O258" s="63">
        <f t="shared" si="242"/>
        <v>5.5</v>
      </c>
      <c r="P258" s="63">
        <f t="shared" si="243"/>
        <v>6.9999999999999991</v>
      </c>
      <c r="Q258" s="63">
        <f t="shared" si="244"/>
        <v>8.125</v>
      </c>
      <c r="R258" s="63">
        <f t="shared" si="245"/>
        <v>12.5</v>
      </c>
      <c r="S258" s="63">
        <f t="shared" si="246"/>
        <v>20</v>
      </c>
      <c r="T258" s="59">
        <f t="shared" si="247"/>
        <v>5.5</v>
      </c>
      <c r="U258" s="59">
        <f t="shared" si="248"/>
        <v>5.5</v>
      </c>
      <c r="V258" s="59">
        <f t="shared" si="249"/>
        <v>6.25</v>
      </c>
      <c r="W258" s="59">
        <f t="shared" si="250"/>
        <v>4.3125</v>
      </c>
      <c r="X258" s="59">
        <f t="shared" si="251"/>
        <v>6.5</v>
      </c>
      <c r="Y258" s="59">
        <f t="shared" si="252"/>
        <v>7.5</v>
      </c>
      <c r="Z258" s="59">
        <f t="shared" si="253"/>
        <v>8.5</v>
      </c>
      <c r="AA258" s="59">
        <f t="shared" si="254"/>
        <v>15</v>
      </c>
      <c r="AB258" s="59">
        <f t="shared" si="255"/>
        <v>20</v>
      </c>
      <c r="AC258" s="59">
        <f t="shared" si="256"/>
        <v>20.625</v>
      </c>
      <c r="AD258" s="59">
        <f t="shared" si="257"/>
        <v>23.999999999999996</v>
      </c>
      <c r="AE258" s="60">
        <f t="shared" si="258"/>
        <v>34</v>
      </c>
      <c r="AF258" s="60">
        <f t="shared" si="259"/>
        <v>34.6875</v>
      </c>
      <c r="AG258" s="60">
        <f t="shared" si="260"/>
        <v>37.5</v>
      </c>
      <c r="AH258" s="60">
        <f t="shared" si="261"/>
        <v>40.625</v>
      </c>
      <c r="AI258" s="61">
        <f t="shared" si="262"/>
        <v>43.75</v>
      </c>
    </row>
    <row r="259" spans="1:35" x14ac:dyDescent="0.25">
      <c r="A259" s="132"/>
      <c r="B259" s="129"/>
      <c r="C259" s="126"/>
      <c r="D259" s="3" t="s">
        <v>88</v>
      </c>
      <c r="E259" s="3">
        <v>1.92</v>
      </c>
      <c r="F259" s="13" t="s">
        <v>90</v>
      </c>
      <c r="G259" s="62">
        <f t="shared" si="234"/>
        <v>8.3333333333333339</v>
      </c>
      <c r="H259" s="56">
        <f t="shared" si="235"/>
        <v>8.3333333333333339</v>
      </c>
      <c r="I259" s="63">
        <f t="shared" si="236"/>
        <v>8.3333333333333339</v>
      </c>
      <c r="J259" s="63">
        <f t="shared" si="237"/>
        <v>8.3333333333333339</v>
      </c>
      <c r="K259" s="63">
        <f t="shared" si="238"/>
        <v>13.020833333333334</v>
      </c>
      <c r="L259" s="63">
        <f t="shared" si="239"/>
        <v>16.666666666666668</v>
      </c>
      <c r="M259" s="63">
        <f t="shared" si="240"/>
        <v>18.75</v>
      </c>
      <c r="N259" s="63">
        <f t="shared" si="241"/>
        <v>4.5833333333333339</v>
      </c>
      <c r="O259" s="63">
        <f t="shared" si="242"/>
        <v>4.5833333333333339</v>
      </c>
      <c r="P259" s="63">
        <f t="shared" si="243"/>
        <v>5.833333333333333</v>
      </c>
      <c r="Q259" s="63">
        <f t="shared" si="244"/>
        <v>6.7708333333333339</v>
      </c>
      <c r="R259" s="63">
        <f t="shared" si="245"/>
        <v>10.416666666666668</v>
      </c>
      <c r="S259" s="63">
        <f t="shared" si="246"/>
        <v>16.666666666666668</v>
      </c>
      <c r="T259" s="59">
        <f t="shared" si="247"/>
        <v>4.5833333333333339</v>
      </c>
      <c r="U259" s="59">
        <f t="shared" si="248"/>
        <v>4.5833333333333339</v>
      </c>
      <c r="V259" s="59">
        <f t="shared" si="249"/>
        <v>5.2083333333333339</v>
      </c>
      <c r="W259" s="59">
        <f t="shared" si="250"/>
        <v>3.5937500000000004</v>
      </c>
      <c r="X259" s="59">
        <f t="shared" si="251"/>
        <v>5.416666666666667</v>
      </c>
      <c r="Y259" s="59">
        <f t="shared" si="252"/>
        <v>6.25</v>
      </c>
      <c r="Z259" s="59">
        <f t="shared" si="253"/>
        <v>7.083333333333333</v>
      </c>
      <c r="AA259" s="59">
        <f t="shared" si="254"/>
        <v>12.5</v>
      </c>
      <c r="AB259" s="59">
        <f t="shared" si="255"/>
        <v>16.666666666666668</v>
      </c>
      <c r="AC259" s="59">
        <f t="shared" si="256"/>
        <v>17.1875</v>
      </c>
      <c r="AD259" s="59">
        <f t="shared" si="257"/>
        <v>20</v>
      </c>
      <c r="AE259" s="60">
        <f t="shared" si="258"/>
        <v>28.333333333333332</v>
      </c>
      <c r="AF259" s="60">
        <f t="shared" si="259"/>
        <v>28.90625</v>
      </c>
      <c r="AG259" s="60">
        <f t="shared" si="260"/>
        <v>31.25</v>
      </c>
      <c r="AH259" s="60">
        <f t="shared" si="261"/>
        <v>33.854166666666671</v>
      </c>
      <c r="AI259" s="61">
        <f t="shared" si="262"/>
        <v>36.458333333333336</v>
      </c>
    </row>
    <row r="260" spans="1:35" ht="15.75" thickBot="1" x14ac:dyDescent="0.3">
      <c r="A260" s="133"/>
      <c r="B260" s="130"/>
      <c r="C260" s="127"/>
      <c r="D260" s="4" t="s">
        <v>89</v>
      </c>
      <c r="E260" s="4">
        <v>1.88</v>
      </c>
      <c r="F260" s="14" t="s">
        <v>90</v>
      </c>
      <c r="G260" s="74">
        <f t="shared" si="234"/>
        <v>8.5106382978723403</v>
      </c>
      <c r="H260" s="96">
        <f t="shared" si="235"/>
        <v>8.5106382978723403</v>
      </c>
      <c r="I260" s="75">
        <f t="shared" si="236"/>
        <v>8.5106382978723403</v>
      </c>
      <c r="J260" s="75">
        <f t="shared" si="237"/>
        <v>8.5106382978723403</v>
      </c>
      <c r="K260" s="75">
        <f t="shared" si="238"/>
        <v>13.297872340425533</v>
      </c>
      <c r="L260" s="75">
        <f t="shared" si="239"/>
        <v>17.021276595744681</v>
      </c>
      <c r="M260" s="75">
        <f t="shared" si="240"/>
        <v>19.148936170212767</v>
      </c>
      <c r="N260" s="75">
        <f t="shared" si="241"/>
        <v>4.6808510638297882</v>
      </c>
      <c r="O260" s="75">
        <f t="shared" si="242"/>
        <v>4.6808510638297882</v>
      </c>
      <c r="P260" s="75">
        <f t="shared" si="243"/>
        <v>5.957446808510638</v>
      </c>
      <c r="Q260" s="75">
        <f t="shared" si="244"/>
        <v>6.9148936170212769</v>
      </c>
      <c r="R260" s="75">
        <f t="shared" si="245"/>
        <v>10.638297872340425</v>
      </c>
      <c r="S260" s="75">
        <f t="shared" si="246"/>
        <v>17.021276595744681</v>
      </c>
      <c r="T260" s="59">
        <f t="shared" si="247"/>
        <v>4.6808510638297882</v>
      </c>
      <c r="U260" s="59">
        <f t="shared" si="248"/>
        <v>4.6808510638297882</v>
      </c>
      <c r="V260" s="59">
        <f t="shared" si="249"/>
        <v>5.3191489361702127</v>
      </c>
      <c r="W260" s="59">
        <f t="shared" si="250"/>
        <v>3.6702127659574471</v>
      </c>
      <c r="X260" s="59">
        <f t="shared" si="251"/>
        <v>5.5319148936170217</v>
      </c>
      <c r="Y260" s="59">
        <f t="shared" si="252"/>
        <v>6.3829787234042561</v>
      </c>
      <c r="Z260" s="59">
        <f t="shared" si="253"/>
        <v>7.2340425531914896</v>
      </c>
      <c r="AA260" s="59">
        <f t="shared" si="254"/>
        <v>12.765957446808512</v>
      </c>
      <c r="AB260" s="59">
        <f t="shared" si="255"/>
        <v>17.021276595744681</v>
      </c>
      <c r="AC260" s="59">
        <f t="shared" si="256"/>
        <v>17.553191489361701</v>
      </c>
      <c r="AD260" s="59">
        <f t="shared" si="257"/>
        <v>20.425531914893618</v>
      </c>
      <c r="AE260" s="60">
        <f t="shared" si="258"/>
        <v>28.936170212765958</v>
      </c>
      <c r="AF260" s="60">
        <f t="shared" si="259"/>
        <v>29.521276595744684</v>
      </c>
      <c r="AG260" s="60">
        <f t="shared" si="260"/>
        <v>31.914893617021278</v>
      </c>
      <c r="AH260" s="60">
        <f t="shared" si="261"/>
        <v>34.574468085106382</v>
      </c>
      <c r="AI260" s="61">
        <f t="shared" si="262"/>
        <v>37.234042553191493</v>
      </c>
    </row>
    <row r="261" spans="1:35" ht="15.75" thickBot="1" x14ac:dyDescent="0.3">
      <c r="A261" s="34"/>
      <c r="B261" s="38"/>
      <c r="C261" s="38"/>
      <c r="D261" s="37"/>
      <c r="E261" s="37"/>
      <c r="F261" s="37"/>
      <c r="G261" s="98"/>
      <c r="H261" s="107"/>
      <c r="I261" s="107"/>
      <c r="J261" s="107"/>
      <c r="K261" s="107"/>
      <c r="L261" s="107"/>
      <c r="M261" s="107"/>
      <c r="N261" s="107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1"/>
    </row>
    <row r="262" spans="1:35" x14ac:dyDescent="0.25">
      <c r="A262" s="131" t="s">
        <v>104</v>
      </c>
      <c r="B262" s="128" t="s">
        <v>102</v>
      </c>
      <c r="C262" s="125" t="s">
        <v>98</v>
      </c>
      <c r="D262" s="11" t="s">
        <v>58</v>
      </c>
      <c r="E262" s="11">
        <v>0.17</v>
      </c>
      <c r="F262" s="12">
        <v>2</v>
      </c>
      <c r="G262" s="58">
        <f>80/F262</f>
        <v>40</v>
      </c>
      <c r="H262" s="55">
        <f>100/F262</f>
        <v>50</v>
      </c>
      <c r="I262" s="55">
        <f>120/F262</f>
        <v>60</v>
      </c>
      <c r="J262" s="55">
        <f>150/F262</f>
        <v>75</v>
      </c>
      <c r="K262" s="55">
        <f>220/F262</f>
        <v>110</v>
      </c>
      <c r="L262" s="55">
        <f>330/F262</f>
        <v>165</v>
      </c>
      <c r="M262" s="55">
        <f>350/F262</f>
        <v>175</v>
      </c>
      <c r="N262" s="55">
        <f>30/F262</f>
        <v>15</v>
      </c>
      <c r="O262" s="55">
        <f>30/F262</f>
        <v>15</v>
      </c>
      <c r="P262" s="59">
        <f>36/F262</f>
        <v>18</v>
      </c>
      <c r="Q262" s="59">
        <f>40/F262</f>
        <v>20</v>
      </c>
      <c r="R262" s="59">
        <f>220/F262</f>
        <v>110</v>
      </c>
      <c r="S262" s="59">
        <f>330/F262</f>
        <v>165</v>
      </c>
      <c r="T262" s="59">
        <f>30/F262</f>
        <v>15</v>
      </c>
      <c r="U262" s="59">
        <f>30/F262</f>
        <v>15</v>
      </c>
      <c r="V262" s="59">
        <f>33/F262</f>
        <v>16.5</v>
      </c>
      <c r="W262" s="59">
        <f>90/F262</f>
        <v>45</v>
      </c>
      <c r="X262" s="59">
        <f>120/F262</f>
        <v>60</v>
      </c>
      <c r="Y262" s="59">
        <f>160/F262</f>
        <v>80</v>
      </c>
      <c r="Z262" s="59">
        <f>175/F262</f>
        <v>87.5</v>
      </c>
      <c r="AA262" s="59">
        <f>260/F262</f>
        <v>130</v>
      </c>
      <c r="AB262" s="59">
        <f>350/F262</f>
        <v>175</v>
      </c>
      <c r="AC262" s="59">
        <f>400/F262</f>
        <v>200</v>
      </c>
      <c r="AD262" s="59">
        <f>600/F262</f>
        <v>300</v>
      </c>
      <c r="AE262" s="60">
        <f>760/F262</f>
        <v>380</v>
      </c>
      <c r="AF262" s="60">
        <f>800/F262</f>
        <v>400</v>
      </c>
      <c r="AG262" s="60">
        <f>800/F262</f>
        <v>400</v>
      </c>
      <c r="AH262" s="60">
        <f>800/F262</f>
        <v>400</v>
      </c>
      <c r="AI262" s="61">
        <f>800/F262</f>
        <v>400</v>
      </c>
    </row>
    <row r="263" spans="1:35" x14ac:dyDescent="0.25">
      <c r="A263" s="132"/>
      <c r="B263" s="129"/>
      <c r="C263" s="126"/>
      <c r="D263" s="3" t="s">
        <v>59</v>
      </c>
      <c r="E263" s="3">
        <v>0.16</v>
      </c>
      <c r="F263" s="13">
        <v>2</v>
      </c>
      <c r="G263" s="58">
        <f t="shared" ref="G263:G286" si="263">80/F263</f>
        <v>40</v>
      </c>
      <c r="H263" s="55">
        <f t="shared" ref="H263:H286" si="264">100/F263</f>
        <v>50</v>
      </c>
      <c r="I263" s="55">
        <f t="shared" ref="I263:I286" si="265">120/F263</f>
        <v>60</v>
      </c>
      <c r="J263" s="55">
        <f t="shared" ref="J263:J286" si="266">150/F263</f>
        <v>75</v>
      </c>
      <c r="K263" s="55">
        <f t="shared" ref="K263:K286" si="267">220/F263</f>
        <v>110</v>
      </c>
      <c r="L263" s="55">
        <f t="shared" ref="L263:L286" si="268">330/F263</f>
        <v>165</v>
      </c>
      <c r="M263" s="55">
        <f t="shared" ref="M263:M286" si="269">350/F263</f>
        <v>175</v>
      </c>
      <c r="N263" s="55">
        <f t="shared" ref="N263:N286" si="270">30/F263</f>
        <v>15</v>
      </c>
      <c r="O263" s="55">
        <f t="shared" ref="O263:O286" si="271">30/F263</f>
        <v>15</v>
      </c>
      <c r="P263" s="59">
        <f t="shared" ref="P263:P286" si="272">36/F263</f>
        <v>18</v>
      </c>
      <c r="Q263" s="59">
        <f t="shared" ref="Q263:Q286" si="273">40/F263</f>
        <v>20</v>
      </c>
      <c r="R263" s="59">
        <f t="shared" ref="R263:R286" si="274">220/F263</f>
        <v>110</v>
      </c>
      <c r="S263" s="59">
        <f t="shared" ref="S263:S286" si="275">330/F263</f>
        <v>165</v>
      </c>
      <c r="T263" s="59">
        <f t="shared" ref="T263:T286" si="276">30/F263</f>
        <v>15</v>
      </c>
      <c r="U263" s="59">
        <f t="shared" ref="U263:U286" si="277">30/F263</f>
        <v>15</v>
      </c>
      <c r="V263" s="59">
        <f t="shared" ref="V263:V286" si="278">33/F263</f>
        <v>16.5</v>
      </c>
      <c r="W263" s="59">
        <f t="shared" ref="W263:W286" si="279">90/F263</f>
        <v>45</v>
      </c>
      <c r="X263" s="59">
        <f t="shared" ref="X263:X286" si="280">120/F263</f>
        <v>60</v>
      </c>
      <c r="Y263" s="59">
        <f t="shared" ref="Y263:Y286" si="281">160/F263</f>
        <v>80</v>
      </c>
      <c r="Z263" s="59">
        <f t="shared" ref="Z263:Z286" si="282">175/F263</f>
        <v>87.5</v>
      </c>
      <c r="AA263" s="59">
        <f t="shared" ref="AA263:AA286" si="283">260/F263</f>
        <v>130</v>
      </c>
      <c r="AB263" s="59">
        <f t="shared" ref="AB263:AB286" si="284">350/F263</f>
        <v>175</v>
      </c>
      <c r="AC263" s="59">
        <f t="shared" ref="AC263:AC286" si="285">400/F263</f>
        <v>200</v>
      </c>
      <c r="AD263" s="59">
        <f t="shared" ref="AD263:AD286" si="286">600/F263</f>
        <v>300</v>
      </c>
      <c r="AE263" s="60">
        <f t="shared" ref="AE263:AE286" si="287">760/F263</f>
        <v>380</v>
      </c>
      <c r="AF263" s="60">
        <f t="shared" ref="AF263:AF286" si="288">800/F263</f>
        <v>400</v>
      </c>
      <c r="AG263" s="60">
        <f t="shared" ref="AG263:AG286" si="289">800/F263</f>
        <v>400</v>
      </c>
      <c r="AH263" s="60">
        <f t="shared" ref="AH263:AH286" si="290">800/F263</f>
        <v>400</v>
      </c>
      <c r="AI263" s="61">
        <f t="shared" ref="AI263:AI286" si="291">800/F263</f>
        <v>400</v>
      </c>
    </row>
    <row r="264" spans="1:35" x14ac:dyDescent="0.25">
      <c r="A264" s="132"/>
      <c r="B264" s="129"/>
      <c r="C264" s="126"/>
      <c r="D264" s="3" t="s">
        <v>60</v>
      </c>
      <c r="E264" s="3">
        <v>0.15</v>
      </c>
      <c r="F264" s="13">
        <v>2</v>
      </c>
      <c r="G264" s="58">
        <f t="shared" si="263"/>
        <v>40</v>
      </c>
      <c r="H264" s="55">
        <f t="shared" si="264"/>
        <v>50</v>
      </c>
      <c r="I264" s="55">
        <f t="shared" si="265"/>
        <v>60</v>
      </c>
      <c r="J264" s="55">
        <f t="shared" si="266"/>
        <v>75</v>
      </c>
      <c r="K264" s="55">
        <f t="shared" si="267"/>
        <v>110</v>
      </c>
      <c r="L264" s="55">
        <f t="shared" si="268"/>
        <v>165</v>
      </c>
      <c r="M264" s="55">
        <f t="shared" si="269"/>
        <v>175</v>
      </c>
      <c r="N264" s="55">
        <f t="shared" si="270"/>
        <v>15</v>
      </c>
      <c r="O264" s="55">
        <f t="shared" si="271"/>
        <v>15</v>
      </c>
      <c r="P264" s="59">
        <f t="shared" si="272"/>
        <v>18</v>
      </c>
      <c r="Q264" s="59">
        <f t="shared" si="273"/>
        <v>20</v>
      </c>
      <c r="R264" s="59">
        <f t="shared" si="274"/>
        <v>110</v>
      </c>
      <c r="S264" s="59">
        <f t="shared" si="275"/>
        <v>165</v>
      </c>
      <c r="T264" s="59">
        <f t="shared" si="276"/>
        <v>15</v>
      </c>
      <c r="U264" s="59">
        <f t="shared" si="277"/>
        <v>15</v>
      </c>
      <c r="V264" s="59">
        <f t="shared" si="278"/>
        <v>16.5</v>
      </c>
      <c r="W264" s="59">
        <f t="shared" si="279"/>
        <v>45</v>
      </c>
      <c r="X264" s="59">
        <f t="shared" si="280"/>
        <v>60</v>
      </c>
      <c r="Y264" s="59">
        <f t="shared" si="281"/>
        <v>80</v>
      </c>
      <c r="Z264" s="59">
        <f t="shared" si="282"/>
        <v>87.5</v>
      </c>
      <c r="AA264" s="59">
        <f t="shared" si="283"/>
        <v>130</v>
      </c>
      <c r="AB264" s="59">
        <f t="shared" si="284"/>
        <v>175</v>
      </c>
      <c r="AC264" s="59">
        <f t="shared" si="285"/>
        <v>200</v>
      </c>
      <c r="AD264" s="59">
        <f t="shared" si="286"/>
        <v>300</v>
      </c>
      <c r="AE264" s="60">
        <f t="shared" si="287"/>
        <v>380</v>
      </c>
      <c r="AF264" s="60">
        <f t="shared" si="288"/>
        <v>400</v>
      </c>
      <c r="AG264" s="60">
        <f t="shared" si="289"/>
        <v>400</v>
      </c>
      <c r="AH264" s="60">
        <f t="shared" si="290"/>
        <v>400</v>
      </c>
      <c r="AI264" s="61">
        <f t="shared" si="291"/>
        <v>400</v>
      </c>
    </row>
    <row r="265" spans="1:35" x14ac:dyDescent="0.25">
      <c r="A265" s="132"/>
      <c r="B265" s="129"/>
      <c r="C265" s="126"/>
      <c r="D265" s="3" t="s">
        <v>27</v>
      </c>
      <c r="E265" s="3">
        <v>0.17</v>
      </c>
      <c r="F265" s="13">
        <v>2</v>
      </c>
      <c r="G265" s="58">
        <f t="shared" si="263"/>
        <v>40</v>
      </c>
      <c r="H265" s="55">
        <f t="shared" si="264"/>
        <v>50</v>
      </c>
      <c r="I265" s="55">
        <f t="shared" si="265"/>
        <v>60</v>
      </c>
      <c r="J265" s="55">
        <f t="shared" si="266"/>
        <v>75</v>
      </c>
      <c r="K265" s="55">
        <f t="shared" si="267"/>
        <v>110</v>
      </c>
      <c r="L265" s="55">
        <f t="shared" si="268"/>
        <v>165</v>
      </c>
      <c r="M265" s="55">
        <f t="shared" si="269"/>
        <v>175</v>
      </c>
      <c r="N265" s="55">
        <f t="shared" si="270"/>
        <v>15</v>
      </c>
      <c r="O265" s="55">
        <f t="shared" si="271"/>
        <v>15</v>
      </c>
      <c r="P265" s="59">
        <f t="shared" si="272"/>
        <v>18</v>
      </c>
      <c r="Q265" s="59">
        <f t="shared" si="273"/>
        <v>20</v>
      </c>
      <c r="R265" s="59">
        <f t="shared" si="274"/>
        <v>110</v>
      </c>
      <c r="S265" s="59">
        <f t="shared" si="275"/>
        <v>165</v>
      </c>
      <c r="T265" s="59">
        <f t="shared" si="276"/>
        <v>15</v>
      </c>
      <c r="U265" s="59">
        <f t="shared" si="277"/>
        <v>15</v>
      </c>
      <c r="V265" s="59">
        <f t="shared" si="278"/>
        <v>16.5</v>
      </c>
      <c r="W265" s="59">
        <f t="shared" si="279"/>
        <v>45</v>
      </c>
      <c r="X265" s="59">
        <f t="shared" si="280"/>
        <v>60</v>
      </c>
      <c r="Y265" s="59">
        <f t="shared" si="281"/>
        <v>80</v>
      </c>
      <c r="Z265" s="59">
        <f t="shared" si="282"/>
        <v>87.5</v>
      </c>
      <c r="AA265" s="59">
        <f t="shared" si="283"/>
        <v>130</v>
      </c>
      <c r="AB265" s="59">
        <f t="shared" si="284"/>
        <v>175</v>
      </c>
      <c r="AC265" s="59">
        <f t="shared" si="285"/>
        <v>200</v>
      </c>
      <c r="AD265" s="59">
        <f t="shared" si="286"/>
        <v>300</v>
      </c>
      <c r="AE265" s="60">
        <f t="shared" si="287"/>
        <v>380</v>
      </c>
      <c r="AF265" s="60">
        <f t="shared" si="288"/>
        <v>400</v>
      </c>
      <c r="AG265" s="60">
        <f t="shared" si="289"/>
        <v>400</v>
      </c>
      <c r="AH265" s="60">
        <f t="shared" si="290"/>
        <v>400</v>
      </c>
      <c r="AI265" s="61">
        <f t="shared" si="291"/>
        <v>400</v>
      </c>
    </row>
    <row r="266" spans="1:35" x14ac:dyDescent="0.25">
      <c r="A266" s="132"/>
      <c r="B266" s="129"/>
      <c r="C266" s="126"/>
      <c r="D266" s="3" t="s">
        <v>28</v>
      </c>
      <c r="E266" s="3">
        <v>0.16</v>
      </c>
      <c r="F266" s="13">
        <v>2</v>
      </c>
      <c r="G266" s="58">
        <f t="shared" si="263"/>
        <v>40</v>
      </c>
      <c r="H266" s="55">
        <f t="shared" si="264"/>
        <v>50</v>
      </c>
      <c r="I266" s="55">
        <f t="shared" si="265"/>
        <v>60</v>
      </c>
      <c r="J266" s="55">
        <f t="shared" si="266"/>
        <v>75</v>
      </c>
      <c r="K266" s="55">
        <f t="shared" si="267"/>
        <v>110</v>
      </c>
      <c r="L266" s="55">
        <f t="shared" si="268"/>
        <v>165</v>
      </c>
      <c r="M266" s="55">
        <f t="shared" si="269"/>
        <v>175</v>
      </c>
      <c r="N266" s="55">
        <f t="shared" si="270"/>
        <v>15</v>
      </c>
      <c r="O266" s="55">
        <f t="shared" si="271"/>
        <v>15</v>
      </c>
      <c r="P266" s="59">
        <f t="shared" si="272"/>
        <v>18</v>
      </c>
      <c r="Q266" s="59">
        <f t="shared" si="273"/>
        <v>20</v>
      </c>
      <c r="R266" s="59">
        <f t="shared" si="274"/>
        <v>110</v>
      </c>
      <c r="S266" s="59">
        <f t="shared" si="275"/>
        <v>165</v>
      </c>
      <c r="T266" s="59">
        <f t="shared" si="276"/>
        <v>15</v>
      </c>
      <c r="U266" s="59">
        <f t="shared" si="277"/>
        <v>15</v>
      </c>
      <c r="V266" s="59">
        <f t="shared" si="278"/>
        <v>16.5</v>
      </c>
      <c r="W266" s="59">
        <f t="shared" si="279"/>
        <v>45</v>
      </c>
      <c r="X266" s="59">
        <f t="shared" si="280"/>
        <v>60</v>
      </c>
      <c r="Y266" s="59">
        <f t="shared" si="281"/>
        <v>80</v>
      </c>
      <c r="Z266" s="59">
        <f t="shared" si="282"/>
        <v>87.5</v>
      </c>
      <c r="AA266" s="59">
        <f t="shared" si="283"/>
        <v>130</v>
      </c>
      <c r="AB266" s="59">
        <f t="shared" si="284"/>
        <v>175</v>
      </c>
      <c r="AC266" s="59">
        <f t="shared" si="285"/>
        <v>200</v>
      </c>
      <c r="AD266" s="59">
        <f t="shared" si="286"/>
        <v>300</v>
      </c>
      <c r="AE266" s="60">
        <f t="shared" si="287"/>
        <v>380</v>
      </c>
      <c r="AF266" s="60">
        <f t="shared" si="288"/>
        <v>400</v>
      </c>
      <c r="AG266" s="60">
        <f t="shared" si="289"/>
        <v>400</v>
      </c>
      <c r="AH266" s="60">
        <f t="shared" si="290"/>
        <v>400</v>
      </c>
      <c r="AI266" s="61">
        <f t="shared" si="291"/>
        <v>400</v>
      </c>
    </row>
    <row r="267" spans="1:35" x14ac:dyDescent="0.25">
      <c r="A267" s="132"/>
      <c r="B267" s="129"/>
      <c r="C267" s="126"/>
      <c r="D267" s="3" t="s">
        <v>29</v>
      </c>
      <c r="E267" s="3">
        <v>0.17</v>
      </c>
      <c r="F267" s="13">
        <v>2</v>
      </c>
      <c r="G267" s="58">
        <f t="shared" si="263"/>
        <v>40</v>
      </c>
      <c r="H267" s="55">
        <f t="shared" si="264"/>
        <v>50</v>
      </c>
      <c r="I267" s="55">
        <f t="shared" si="265"/>
        <v>60</v>
      </c>
      <c r="J267" s="55">
        <f t="shared" si="266"/>
        <v>75</v>
      </c>
      <c r="K267" s="55">
        <f t="shared" si="267"/>
        <v>110</v>
      </c>
      <c r="L267" s="55">
        <f t="shared" si="268"/>
        <v>165</v>
      </c>
      <c r="M267" s="55">
        <f t="shared" si="269"/>
        <v>175</v>
      </c>
      <c r="N267" s="55">
        <f t="shared" si="270"/>
        <v>15</v>
      </c>
      <c r="O267" s="55">
        <f t="shared" si="271"/>
        <v>15</v>
      </c>
      <c r="P267" s="59">
        <f t="shared" si="272"/>
        <v>18</v>
      </c>
      <c r="Q267" s="59">
        <f t="shared" si="273"/>
        <v>20</v>
      </c>
      <c r="R267" s="59">
        <f t="shared" si="274"/>
        <v>110</v>
      </c>
      <c r="S267" s="59">
        <f t="shared" si="275"/>
        <v>165</v>
      </c>
      <c r="T267" s="59">
        <f t="shared" si="276"/>
        <v>15</v>
      </c>
      <c r="U267" s="59">
        <f t="shared" si="277"/>
        <v>15</v>
      </c>
      <c r="V267" s="59">
        <f t="shared" si="278"/>
        <v>16.5</v>
      </c>
      <c r="W267" s="59">
        <f t="shared" si="279"/>
        <v>45</v>
      </c>
      <c r="X267" s="59">
        <f t="shared" si="280"/>
        <v>60</v>
      </c>
      <c r="Y267" s="59">
        <f t="shared" si="281"/>
        <v>80</v>
      </c>
      <c r="Z267" s="59">
        <f t="shared" si="282"/>
        <v>87.5</v>
      </c>
      <c r="AA267" s="59">
        <f t="shared" si="283"/>
        <v>130</v>
      </c>
      <c r="AB267" s="59">
        <f t="shared" si="284"/>
        <v>175</v>
      </c>
      <c r="AC267" s="59">
        <f t="shared" si="285"/>
        <v>200</v>
      </c>
      <c r="AD267" s="59">
        <f t="shared" si="286"/>
        <v>300</v>
      </c>
      <c r="AE267" s="60">
        <f t="shared" si="287"/>
        <v>380</v>
      </c>
      <c r="AF267" s="60">
        <f t="shared" si="288"/>
        <v>400</v>
      </c>
      <c r="AG267" s="60">
        <f t="shared" si="289"/>
        <v>400</v>
      </c>
      <c r="AH267" s="60">
        <f t="shared" si="290"/>
        <v>400</v>
      </c>
      <c r="AI267" s="61">
        <f t="shared" si="291"/>
        <v>400</v>
      </c>
    </row>
    <row r="268" spans="1:35" x14ac:dyDescent="0.25">
      <c r="A268" s="132"/>
      <c r="B268" s="129"/>
      <c r="C268" s="126"/>
      <c r="D268" s="3" t="s">
        <v>30</v>
      </c>
      <c r="E268" s="3">
        <v>0.4</v>
      </c>
      <c r="F268" s="13">
        <v>4.5</v>
      </c>
      <c r="G268" s="58">
        <f t="shared" si="263"/>
        <v>17.777777777777779</v>
      </c>
      <c r="H268" s="55">
        <f t="shared" si="264"/>
        <v>22.222222222222221</v>
      </c>
      <c r="I268" s="55">
        <f t="shared" si="265"/>
        <v>26.666666666666668</v>
      </c>
      <c r="J268" s="55">
        <f t="shared" si="266"/>
        <v>33.333333333333336</v>
      </c>
      <c r="K268" s="55">
        <f t="shared" si="267"/>
        <v>48.888888888888886</v>
      </c>
      <c r="L268" s="55">
        <f t="shared" si="268"/>
        <v>73.333333333333329</v>
      </c>
      <c r="M268" s="55">
        <f t="shared" si="269"/>
        <v>77.777777777777771</v>
      </c>
      <c r="N268" s="55">
        <f t="shared" si="270"/>
        <v>6.666666666666667</v>
      </c>
      <c r="O268" s="55">
        <f t="shared" si="271"/>
        <v>6.666666666666667</v>
      </c>
      <c r="P268" s="59">
        <f t="shared" si="272"/>
        <v>8</v>
      </c>
      <c r="Q268" s="59">
        <f t="shared" si="273"/>
        <v>8.8888888888888893</v>
      </c>
      <c r="R268" s="59">
        <f t="shared" si="274"/>
        <v>48.888888888888886</v>
      </c>
      <c r="S268" s="59">
        <f t="shared" si="275"/>
        <v>73.333333333333329</v>
      </c>
      <c r="T268" s="59">
        <f t="shared" si="276"/>
        <v>6.666666666666667</v>
      </c>
      <c r="U268" s="59">
        <f t="shared" si="277"/>
        <v>6.666666666666667</v>
      </c>
      <c r="V268" s="59">
        <f t="shared" si="278"/>
        <v>7.333333333333333</v>
      </c>
      <c r="W268" s="59">
        <f t="shared" si="279"/>
        <v>20</v>
      </c>
      <c r="X268" s="59">
        <f t="shared" si="280"/>
        <v>26.666666666666668</v>
      </c>
      <c r="Y268" s="59">
        <f t="shared" si="281"/>
        <v>35.555555555555557</v>
      </c>
      <c r="Z268" s="59">
        <f t="shared" si="282"/>
        <v>38.888888888888886</v>
      </c>
      <c r="AA268" s="59">
        <f t="shared" si="283"/>
        <v>57.777777777777779</v>
      </c>
      <c r="AB268" s="59">
        <f t="shared" si="284"/>
        <v>77.777777777777771</v>
      </c>
      <c r="AC268" s="59">
        <f t="shared" si="285"/>
        <v>88.888888888888886</v>
      </c>
      <c r="AD268" s="59">
        <f t="shared" si="286"/>
        <v>133.33333333333334</v>
      </c>
      <c r="AE268" s="60">
        <f t="shared" si="287"/>
        <v>168.88888888888889</v>
      </c>
      <c r="AF268" s="60">
        <f t="shared" si="288"/>
        <v>177.77777777777777</v>
      </c>
      <c r="AG268" s="60">
        <f t="shared" si="289"/>
        <v>177.77777777777777</v>
      </c>
      <c r="AH268" s="60">
        <f t="shared" si="290"/>
        <v>177.77777777777777</v>
      </c>
      <c r="AI268" s="61">
        <f t="shared" si="291"/>
        <v>177.77777777777777</v>
      </c>
    </row>
    <row r="269" spans="1:35" x14ac:dyDescent="0.25">
      <c r="A269" s="132"/>
      <c r="B269" s="129"/>
      <c r="C269" s="126"/>
      <c r="D269" s="3" t="s">
        <v>54</v>
      </c>
      <c r="E269" s="3">
        <v>0.33</v>
      </c>
      <c r="F269" s="13">
        <v>4.5</v>
      </c>
      <c r="G269" s="58">
        <f t="shared" si="263"/>
        <v>17.777777777777779</v>
      </c>
      <c r="H269" s="55">
        <f t="shared" si="264"/>
        <v>22.222222222222221</v>
      </c>
      <c r="I269" s="55">
        <f t="shared" si="265"/>
        <v>26.666666666666668</v>
      </c>
      <c r="J269" s="55">
        <f t="shared" si="266"/>
        <v>33.333333333333336</v>
      </c>
      <c r="K269" s="55">
        <f t="shared" si="267"/>
        <v>48.888888888888886</v>
      </c>
      <c r="L269" s="55">
        <f t="shared" si="268"/>
        <v>73.333333333333329</v>
      </c>
      <c r="M269" s="55">
        <f t="shared" si="269"/>
        <v>77.777777777777771</v>
      </c>
      <c r="N269" s="55">
        <f t="shared" si="270"/>
        <v>6.666666666666667</v>
      </c>
      <c r="O269" s="55">
        <f t="shared" si="271"/>
        <v>6.666666666666667</v>
      </c>
      <c r="P269" s="59">
        <f t="shared" si="272"/>
        <v>8</v>
      </c>
      <c r="Q269" s="59">
        <f t="shared" si="273"/>
        <v>8.8888888888888893</v>
      </c>
      <c r="R269" s="59">
        <f t="shared" si="274"/>
        <v>48.888888888888886</v>
      </c>
      <c r="S269" s="59">
        <f t="shared" si="275"/>
        <v>73.333333333333329</v>
      </c>
      <c r="T269" s="59">
        <f t="shared" si="276"/>
        <v>6.666666666666667</v>
      </c>
      <c r="U269" s="59">
        <f t="shared" si="277"/>
        <v>6.666666666666667</v>
      </c>
      <c r="V269" s="59">
        <f t="shared" si="278"/>
        <v>7.333333333333333</v>
      </c>
      <c r="W269" s="59">
        <f t="shared" si="279"/>
        <v>20</v>
      </c>
      <c r="X269" s="59">
        <f t="shared" si="280"/>
        <v>26.666666666666668</v>
      </c>
      <c r="Y269" s="59">
        <f t="shared" si="281"/>
        <v>35.555555555555557</v>
      </c>
      <c r="Z269" s="59">
        <f t="shared" si="282"/>
        <v>38.888888888888886</v>
      </c>
      <c r="AA269" s="59">
        <f t="shared" si="283"/>
        <v>57.777777777777779</v>
      </c>
      <c r="AB269" s="59">
        <f t="shared" si="284"/>
        <v>77.777777777777771</v>
      </c>
      <c r="AC269" s="59">
        <f t="shared" si="285"/>
        <v>88.888888888888886</v>
      </c>
      <c r="AD269" s="59">
        <f t="shared" si="286"/>
        <v>133.33333333333334</v>
      </c>
      <c r="AE269" s="60">
        <f t="shared" si="287"/>
        <v>168.88888888888889</v>
      </c>
      <c r="AF269" s="60">
        <f t="shared" si="288"/>
        <v>177.77777777777777</v>
      </c>
      <c r="AG269" s="60">
        <f t="shared" si="289"/>
        <v>177.77777777777777</v>
      </c>
      <c r="AH269" s="60">
        <f t="shared" si="290"/>
        <v>177.77777777777777</v>
      </c>
      <c r="AI269" s="61">
        <f t="shared" si="291"/>
        <v>177.77777777777777</v>
      </c>
    </row>
    <row r="270" spans="1:35" x14ac:dyDescent="0.25">
      <c r="A270" s="132"/>
      <c r="B270" s="129"/>
      <c r="C270" s="126"/>
      <c r="D270" s="3" t="s">
        <v>82</v>
      </c>
      <c r="E270" s="3">
        <v>0.2</v>
      </c>
      <c r="F270" s="13">
        <v>2.5</v>
      </c>
      <c r="G270" s="58">
        <f t="shared" si="263"/>
        <v>32</v>
      </c>
      <c r="H270" s="55">
        <f t="shared" si="264"/>
        <v>40</v>
      </c>
      <c r="I270" s="55">
        <f t="shared" si="265"/>
        <v>48</v>
      </c>
      <c r="J270" s="55">
        <f t="shared" si="266"/>
        <v>60</v>
      </c>
      <c r="K270" s="55">
        <f t="shared" si="267"/>
        <v>88</v>
      </c>
      <c r="L270" s="55">
        <f t="shared" si="268"/>
        <v>132</v>
      </c>
      <c r="M270" s="55">
        <f t="shared" si="269"/>
        <v>140</v>
      </c>
      <c r="N270" s="55">
        <f t="shared" si="270"/>
        <v>12</v>
      </c>
      <c r="O270" s="55">
        <f t="shared" si="271"/>
        <v>12</v>
      </c>
      <c r="P270" s="59">
        <f t="shared" si="272"/>
        <v>14.4</v>
      </c>
      <c r="Q270" s="59">
        <f t="shared" si="273"/>
        <v>16</v>
      </c>
      <c r="R270" s="59">
        <f t="shared" si="274"/>
        <v>88</v>
      </c>
      <c r="S270" s="59">
        <f t="shared" si="275"/>
        <v>132</v>
      </c>
      <c r="T270" s="59">
        <f t="shared" si="276"/>
        <v>12</v>
      </c>
      <c r="U270" s="59">
        <f t="shared" si="277"/>
        <v>12</v>
      </c>
      <c r="V270" s="59">
        <f t="shared" si="278"/>
        <v>13.2</v>
      </c>
      <c r="W270" s="59">
        <f t="shared" si="279"/>
        <v>36</v>
      </c>
      <c r="X270" s="59">
        <f t="shared" si="280"/>
        <v>48</v>
      </c>
      <c r="Y270" s="59">
        <f t="shared" si="281"/>
        <v>64</v>
      </c>
      <c r="Z270" s="59">
        <f t="shared" si="282"/>
        <v>70</v>
      </c>
      <c r="AA270" s="59">
        <f t="shared" si="283"/>
        <v>104</v>
      </c>
      <c r="AB270" s="59">
        <f t="shared" si="284"/>
        <v>140</v>
      </c>
      <c r="AC270" s="59">
        <f t="shared" si="285"/>
        <v>160</v>
      </c>
      <c r="AD270" s="59">
        <f t="shared" si="286"/>
        <v>240</v>
      </c>
      <c r="AE270" s="60">
        <f t="shared" si="287"/>
        <v>304</v>
      </c>
      <c r="AF270" s="60">
        <f t="shared" si="288"/>
        <v>320</v>
      </c>
      <c r="AG270" s="60">
        <f t="shared" si="289"/>
        <v>320</v>
      </c>
      <c r="AH270" s="60">
        <f t="shared" si="290"/>
        <v>320</v>
      </c>
      <c r="AI270" s="61">
        <f t="shared" si="291"/>
        <v>320</v>
      </c>
    </row>
    <row r="271" spans="1:35" x14ac:dyDescent="0.25">
      <c r="A271" s="132"/>
      <c r="B271" s="129"/>
      <c r="C271" s="126"/>
      <c r="D271" s="3" t="s">
        <v>20</v>
      </c>
      <c r="E271" s="3">
        <v>0.37</v>
      </c>
      <c r="F271" s="13">
        <v>4.5</v>
      </c>
      <c r="G271" s="58">
        <f t="shared" si="263"/>
        <v>17.777777777777779</v>
      </c>
      <c r="H271" s="55">
        <f t="shared" si="264"/>
        <v>22.222222222222221</v>
      </c>
      <c r="I271" s="55">
        <f t="shared" si="265"/>
        <v>26.666666666666668</v>
      </c>
      <c r="J271" s="55">
        <f t="shared" si="266"/>
        <v>33.333333333333336</v>
      </c>
      <c r="K271" s="55">
        <f t="shared" si="267"/>
        <v>48.888888888888886</v>
      </c>
      <c r="L271" s="55">
        <f t="shared" si="268"/>
        <v>73.333333333333329</v>
      </c>
      <c r="M271" s="55">
        <f t="shared" si="269"/>
        <v>77.777777777777771</v>
      </c>
      <c r="N271" s="55">
        <f t="shared" si="270"/>
        <v>6.666666666666667</v>
      </c>
      <c r="O271" s="55">
        <f t="shared" si="271"/>
        <v>6.666666666666667</v>
      </c>
      <c r="P271" s="59">
        <f t="shared" si="272"/>
        <v>8</v>
      </c>
      <c r="Q271" s="59">
        <f t="shared" si="273"/>
        <v>8.8888888888888893</v>
      </c>
      <c r="R271" s="59">
        <f t="shared" si="274"/>
        <v>48.888888888888886</v>
      </c>
      <c r="S271" s="59">
        <f t="shared" si="275"/>
        <v>73.333333333333329</v>
      </c>
      <c r="T271" s="59">
        <f t="shared" si="276"/>
        <v>6.666666666666667</v>
      </c>
      <c r="U271" s="59">
        <f t="shared" si="277"/>
        <v>6.666666666666667</v>
      </c>
      <c r="V271" s="59">
        <f t="shared" si="278"/>
        <v>7.333333333333333</v>
      </c>
      <c r="W271" s="59">
        <f t="shared" si="279"/>
        <v>20</v>
      </c>
      <c r="X271" s="59">
        <f t="shared" si="280"/>
        <v>26.666666666666668</v>
      </c>
      <c r="Y271" s="59">
        <f t="shared" si="281"/>
        <v>35.555555555555557</v>
      </c>
      <c r="Z271" s="59">
        <f t="shared" si="282"/>
        <v>38.888888888888886</v>
      </c>
      <c r="AA271" s="59">
        <f t="shared" si="283"/>
        <v>57.777777777777779</v>
      </c>
      <c r="AB271" s="59">
        <f t="shared" si="284"/>
        <v>77.777777777777771</v>
      </c>
      <c r="AC271" s="59">
        <f t="shared" si="285"/>
        <v>88.888888888888886</v>
      </c>
      <c r="AD271" s="59">
        <f t="shared" si="286"/>
        <v>133.33333333333334</v>
      </c>
      <c r="AE271" s="60">
        <f t="shared" si="287"/>
        <v>168.88888888888889</v>
      </c>
      <c r="AF271" s="60">
        <f t="shared" si="288"/>
        <v>177.77777777777777</v>
      </c>
      <c r="AG271" s="60">
        <f t="shared" si="289"/>
        <v>177.77777777777777</v>
      </c>
      <c r="AH271" s="60">
        <f t="shared" si="290"/>
        <v>177.77777777777777</v>
      </c>
      <c r="AI271" s="61">
        <f t="shared" si="291"/>
        <v>177.77777777777777</v>
      </c>
    </row>
    <row r="272" spans="1:35" x14ac:dyDescent="0.25">
      <c r="A272" s="132"/>
      <c r="B272" s="129"/>
      <c r="C272" s="126"/>
      <c r="D272" s="3" t="s">
        <v>61</v>
      </c>
      <c r="E272" s="3">
        <v>0.38</v>
      </c>
      <c r="F272" s="13">
        <v>4.5</v>
      </c>
      <c r="G272" s="58">
        <f t="shared" si="263"/>
        <v>17.777777777777779</v>
      </c>
      <c r="H272" s="55">
        <f t="shared" si="264"/>
        <v>22.222222222222221</v>
      </c>
      <c r="I272" s="55">
        <f t="shared" si="265"/>
        <v>26.666666666666668</v>
      </c>
      <c r="J272" s="55">
        <f t="shared" si="266"/>
        <v>33.333333333333336</v>
      </c>
      <c r="K272" s="55">
        <f t="shared" si="267"/>
        <v>48.888888888888886</v>
      </c>
      <c r="L272" s="55">
        <f t="shared" si="268"/>
        <v>73.333333333333329</v>
      </c>
      <c r="M272" s="55">
        <f t="shared" si="269"/>
        <v>77.777777777777771</v>
      </c>
      <c r="N272" s="55">
        <f t="shared" si="270"/>
        <v>6.666666666666667</v>
      </c>
      <c r="O272" s="55">
        <f t="shared" si="271"/>
        <v>6.666666666666667</v>
      </c>
      <c r="P272" s="59">
        <f t="shared" si="272"/>
        <v>8</v>
      </c>
      <c r="Q272" s="59">
        <f t="shared" si="273"/>
        <v>8.8888888888888893</v>
      </c>
      <c r="R272" s="59">
        <f t="shared" si="274"/>
        <v>48.888888888888886</v>
      </c>
      <c r="S272" s="59">
        <f t="shared" si="275"/>
        <v>73.333333333333329</v>
      </c>
      <c r="T272" s="59">
        <f t="shared" si="276"/>
        <v>6.666666666666667</v>
      </c>
      <c r="U272" s="59">
        <f t="shared" si="277"/>
        <v>6.666666666666667</v>
      </c>
      <c r="V272" s="59">
        <f t="shared" si="278"/>
        <v>7.333333333333333</v>
      </c>
      <c r="W272" s="59">
        <f t="shared" si="279"/>
        <v>20</v>
      </c>
      <c r="X272" s="59">
        <f t="shared" si="280"/>
        <v>26.666666666666668</v>
      </c>
      <c r="Y272" s="59">
        <f t="shared" si="281"/>
        <v>35.555555555555557</v>
      </c>
      <c r="Z272" s="59">
        <f t="shared" si="282"/>
        <v>38.888888888888886</v>
      </c>
      <c r="AA272" s="59">
        <f t="shared" si="283"/>
        <v>57.777777777777779</v>
      </c>
      <c r="AB272" s="59">
        <f t="shared" si="284"/>
        <v>77.777777777777771</v>
      </c>
      <c r="AC272" s="59">
        <f t="shared" si="285"/>
        <v>88.888888888888886</v>
      </c>
      <c r="AD272" s="59">
        <f t="shared" si="286"/>
        <v>133.33333333333334</v>
      </c>
      <c r="AE272" s="60">
        <f t="shared" si="287"/>
        <v>168.88888888888889</v>
      </c>
      <c r="AF272" s="60">
        <f t="shared" si="288"/>
        <v>177.77777777777777</v>
      </c>
      <c r="AG272" s="60">
        <f t="shared" si="289"/>
        <v>177.77777777777777</v>
      </c>
      <c r="AH272" s="60">
        <f t="shared" si="290"/>
        <v>177.77777777777777</v>
      </c>
      <c r="AI272" s="61">
        <f t="shared" si="291"/>
        <v>177.77777777777777</v>
      </c>
    </row>
    <row r="273" spans="1:35" x14ac:dyDescent="0.25">
      <c r="A273" s="132"/>
      <c r="B273" s="129"/>
      <c r="C273" s="126"/>
      <c r="D273" s="3" t="s">
        <v>32</v>
      </c>
      <c r="E273" s="3">
        <v>0.37</v>
      </c>
      <c r="F273" s="13">
        <v>5</v>
      </c>
      <c r="G273" s="58">
        <f t="shared" si="263"/>
        <v>16</v>
      </c>
      <c r="H273" s="55">
        <f t="shared" si="264"/>
        <v>20</v>
      </c>
      <c r="I273" s="55">
        <f t="shared" si="265"/>
        <v>24</v>
      </c>
      <c r="J273" s="55">
        <f t="shared" si="266"/>
        <v>30</v>
      </c>
      <c r="K273" s="55">
        <f t="shared" si="267"/>
        <v>44</v>
      </c>
      <c r="L273" s="55">
        <f t="shared" si="268"/>
        <v>66</v>
      </c>
      <c r="M273" s="55">
        <f t="shared" si="269"/>
        <v>70</v>
      </c>
      <c r="N273" s="55">
        <f t="shared" si="270"/>
        <v>6</v>
      </c>
      <c r="O273" s="55">
        <f t="shared" si="271"/>
        <v>6</v>
      </c>
      <c r="P273" s="59">
        <f t="shared" si="272"/>
        <v>7.2</v>
      </c>
      <c r="Q273" s="59">
        <f t="shared" si="273"/>
        <v>8</v>
      </c>
      <c r="R273" s="59">
        <f t="shared" si="274"/>
        <v>44</v>
      </c>
      <c r="S273" s="59">
        <f t="shared" si="275"/>
        <v>66</v>
      </c>
      <c r="T273" s="59">
        <f t="shared" si="276"/>
        <v>6</v>
      </c>
      <c r="U273" s="59">
        <f t="shared" si="277"/>
        <v>6</v>
      </c>
      <c r="V273" s="59">
        <f t="shared" si="278"/>
        <v>6.6</v>
      </c>
      <c r="W273" s="59">
        <f t="shared" si="279"/>
        <v>18</v>
      </c>
      <c r="X273" s="59">
        <f t="shared" si="280"/>
        <v>24</v>
      </c>
      <c r="Y273" s="59">
        <f t="shared" si="281"/>
        <v>32</v>
      </c>
      <c r="Z273" s="59">
        <f t="shared" si="282"/>
        <v>35</v>
      </c>
      <c r="AA273" s="59">
        <f t="shared" si="283"/>
        <v>52</v>
      </c>
      <c r="AB273" s="59">
        <f t="shared" si="284"/>
        <v>70</v>
      </c>
      <c r="AC273" s="59">
        <f t="shared" si="285"/>
        <v>80</v>
      </c>
      <c r="AD273" s="59">
        <f t="shared" si="286"/>
        <v>120</v>
      </c>
      <c r="AE273" s="60">
        <f t="shared" si="287"/>
        <v>152</v>
      </c>
      <c r="AF273" s="60">
        <f t="shared" si="288"/>
        <v>160</v>
      </c>
      <c r="AG273" s="60">
        <f t="shared" si="289"/>
        <v>160</v>
      </c>
      <c r="AH273" s="60">
        <f t="shared" si="290"/>
        <v>160</v>
      </c>
      <c r="AI273" s="61">
        <f t="shared" si="291"/>
        <v>160</v>
      </c>
    </row>
    <row r="274" spans="1:35" x14ac:dyDescent="0.25">
      <c r="A274" s="132"/>
      <c r="B274" s="129"/>
      <c r="C274" s="126"/>
      <c r="D274" s="3" t="s">
        <v>76</v>
      </c>
      <c r="E274" s="3">
        <v>0.28999999999999998</v>
      </c>
      <c r="F274" s="13">
        <v>3.5</v>
      </c>
      <c r="G274" s="58">
        <f t="shared" si="263"/>
        <v>22.857142857142858</v>
      </c>
      <c r="H274" s="55">
        <f t="shared" si="264"/>
        <v>28.571428571428573</v>
      </c>
      <c r="I274" s="55">
        <f t="shared" si="265"/>
        <v>34.285714285714285</v>
      </c>
      <c r="J274" s="55">
        <f t="shared" si="266"/>
        <v>42.857142857142854</v>
      </c>
      <c r="K274" s="55">
        <f t="shared" si="267"/>
        <v>62.857142857142854</v>
      </c>
      <c r="L274" s="55">
        <f t="shared" si="268"/>
        <v>94.285714285714292</v>
      </c>
      <c r="M274" s="55">
        <f t="shared" si="269"/>
        <v>100</v>
      </c>
      <c r="N274" s="55">
        <f t="shared" si="270"/>
        <v>8.5714285714285712</v>
      </c>
      <c r="O274" s="55">
        <f t="shared" si="271"/>
        <v>8.5714285714285712</v>
      </c>
      <c r="P274" s="59">
        <f t="shared" si="272"/>
        <v>10.285714285714286</v>
      </c>
      <c r="Q274" s="59">
        <f t="shared" si="273"/>
        <v>11.428571428571429</v>
      </c>
      <c r="R274" s="59">
        <f t="shared" si="274"/>
        <v>62.857142857142854</v>
      </c>
      <c r="S274" s="59">
        <f t="shared" si="275"/>
        <v>94.285714285714292</v>
      </c>
      <c r="T274" s="59">
        <f t="shared" si="276"/>
        <v>8.5714285714285712</v>
      </c>
      <c r="U274" s="59">
        <f t="shared" si="277"/>
        <v>8.5714285714285712</v>
      </c>
      <c r="V274" s="59">
        <f t="shared" si="278"/>
        <v>9.4285714285714288</v>
      </c>
      <c r="W274" s="59">
        <f t="shared" si="279"/>
        <v>25.714285714285715</v>
      </c>
      <c r="X274" s="59">
        <f t="shared" si="280"/>
        <v>34.285714285714285</v>
      </c>
      <c r="Y274" s="59">
        <f t="shared" si="281"/>
        <v>45.714285714285715</v>
      </c>
      <c r="Z274" s="59">
        <f t="shared" si="282"/>
        <v>50</v>
      </c>
      <c r="AA274" s="59">
        <f t="shared" si="283"/>
        <v>74.285714285714292</v>
      </c>
      <c r="AB274" s="59">
        <f t="shared" si="284"/>
        <v>100</v>
      </c>
      <c r="AC274" s="59">
        <f t="shared" si="285"/>
        <v>114.28571428571429</v>
      </c>
      <c r="AD274" s="59">
        <f t="shared" si="286"/>
        <v>171.42857142857142</v>
      </c>
      <c r="AE274" s="60">
        <f t="shared" si="287"/>
        <v>217.14285714285714</v>
      </c>
      <c r="AF274" s="60">
        <f t="shared" si="288"/>
        <v>228.57142857142858</v>
      </c>
      <c r="AG274" s="60">
        <f t="shared" si="289"/>
        <v>228.57142857142858</v>
      </c>
      <c r="AH274" s="60">
        <f t="shared" si="290"/>
        <v>228.57142857142858</v>
      </c>
      <c r="AI274" s="61">
        <f t="shared" si="291"/>
        <v>228.57142857142858</v>
      </c>
    </row>
    <row r="275" spans="1:35" x14ac:dyDescent="0.25">
      <c r="A275" s="132"/>
      <c r="B275" s="129"/>
      <c r="C275" s="126"/>
      <c r="D275" s="3" t="s">
        <v>55</v>
      </c>
      <c r="E275" s="3">
        <v>0.37</v>
      </c>
      <c r="F275" s="13">
        <v>4.5</v>
      </c>
      <c r="G275" s="58">
        <f t="shared" si="263"/>
        <v>17.777777777777779</v>
      </c>
      <c r="H275" s="55">
        <f t="shared" si="264"/>
        <v>22.222222222222221</v>
      </c>
      <c r="I275" s="55">
        <f t="shared" si="265"/>
        <v>26.666666666666668</v>
      </c>
      <c r="J275" s="55">
        <f t="shared" si="266"/>
        <v>33.333333333333336</v>
      </c>
      <c r="K275" s="55">
        <f t="shared" si="267"/>
        <v>48.888888888888886</v>
      </c>
      <c r="L275" s="55">
        <f t="shared" si="268"/>
        <v>73.333333333333329</v>
      </c>
      <c r="M275" s="55">
        <f t="shared" si="269"/>
        <v>77.777777777777771</v>
      </c>
      <c r="N275" s="55">
        <f t="shared" si="270"/>
        <v>6.666666666666667</v>
      </c>
      <c r="O275" s="55">
        <f t="shared" si="271"/>
        <v>6.666666666666667</v>
      </c>
      <c r="P275" s="59">
        <f t="shared" si="272"/>
        <v>8</v>
      </c>
      <c r="Q275" s="59">
        <f t="shared" si="273"/>
        <v>8.8888888888888893</v>
      </c>
      <c r="R275" s="59">
        <f t="shared" si="274"/>
        <v>48.888888888888886</v>
      </c>
      <c r="S275" s="59">
        <f t="shared" si="275"/>
        <v>73.333333333333329</v>
      </c>
      <c r="T275" s="59">
        <f t="shared" si="276"/>
        <v>6.666666666666667</v>
      </c>
      <c r="U275" s="59">
        <f t="shared" si="277"/>
        <v>6.666666666666667</v>
      </c>
      <c r="V275" s="59">
        <f t="shared" si="278"/>
        <v>7.333333333333333</v>
      </c>
      <c r="W275" s="59">
        <f t="shared" si="279"/>
        <v>20</v>
      </c>
      <c r="X275" s="59">
        <f t="shared" si="280"/>
        <v>26.666666666666668</v>
      </c>
      <c r="Y275" s="59">
        <f t="shared" si="281"/>
        <v>35.555555555555557</v>
      </c>
      <c r="Z275" s="59">
        <f t="shared" si="282"/>
        <v>38.888888888888886</v>
      </c>
      <c r="AA275" s="59">
        <f t="shared" si="283"/>
        <v>57.777777777777779</v>
      </c>
      <c r="AB275" s="59">
        <f t="shared" si="284"/>
        <v>77.777777777777771</v>
      </c>
      <c r="AC275" s="59">
        <f t="shared" si="285"/>
        <v>88.888888888888886</v>
      </c>
      <c r="AD275" s="59">
        <f t="shared" si="286"/>
        <v>133.33333333333334</v>
      </c>
      <c r="AE275" s="60">
        <f t="shared" si="287"/>
        <v>168.88888888888889</v>
      </c>
      <c r="AF275" s="60">
        <f t="shared" si="288"/>
        <v>177.77777777777777</v>
      </c>
      <c r="AG275" s="60">
        <f t="shared" si="289"/>
        <v>177.77777777777777</v>
      </c>
      <c r="AH275" s="60">
        <f t="shared" si="290"/>
        <v>177.77777777777777</v>
      </c>
      <c r="AI275" s="61">
        <f t="shared" si="291"/>
        <v>177.77777777777777</v>
      </c>
    </row>
    <row r="276" spans="1:35" x14ac:dyDescent="0.25">
      <c r="A276" s="132"/>
      <c r="B276" s="129"/>
      <c r="C276" s="126"/>
      <c r="D276" s="3" t="s">
        <v>36</v>
      </c>
      <c r="E276" s="3">
        <v>0.43</v>
      </c>
      <c r="F276" s="13">
        <v>5</v>
      </c>
      <c r="G276" s="58">
        <f t="shared" si="263"/>
        <v>16</v>
      </c>
      <c r="H276" s="55">
        <f t="shared" si="264"/>
        <v>20</v>
      </c>
      <c r="I276" s="55">
        <f t="shared" si="265"/>
        <v>24</v>
      </c>
      <c r="J276" s="55">
        <f t="shared" si="266"/>
        <v>30</v>
      </c>
      <c r="K276" s="55">
        <f t="shared" si="267"/>
        <v>44</v>
      </c>
      <c r="L276" s="55">
        <f t="shared" si="268"/>
        <v>66</v>
      </c>
      <c r="M276" s="55">
        <f t="shared" si="269"/>
        <v>70</v>
      </c>
      <c r="N276" s="55">
        <f t="shared" si="270"/>
        <v>6</v>
      </c>
      <c r="O276" s="55">
        <f t="shared" si="271"/>
        <v>6</v>
      </c>
      <c r="P276" s="59">
        <f t="shared" si="272"/>
        <v>7.2</v>
      </c>
      <c r="Q276" s="59">
        <f t="shared" si="273"/>
        <v>8</v>
      </c>
      <c r="R276" s="59">
        <f t="shared" si="274"/>
        <v>44</v>
      </c>
      <c r="S276" s="59">
        <f t="shared" si="275"/>
        <v>66</v>
      </c>
      <c r="T276" s="59">
        <f t="shared" si="276"/>
        <v>6</v>
      </c>
      <c r="U276" s="59">
        <f t="shared" si="277"/>
        <v>6</v>
      </c>
      <c r="V276" s="59">
        <f t="shared" si="278"/>
        <v>6.6</v>
      </c>
      <c r="W276" s="59">
        <f t="shared" si="279"/>
        <v>18</v>
      </c>
      <c r="X276" s="59">
        <f t="shared" si="280"/>
        <v>24</v>
      </c>
      <c r="Y276" s="59">
        <f t="shared" si="281"/>
        <v>32</v>
      </c>
      <c r="Z276" s="59">
        <f t="shared" si="282"/>
        <v>35</v>
      </c>
      <c r="AA276" s="59">
        <f t="shared" si="283"/>
        <v>52</v>
      </c>
      <c r="AB276" s="59">
        <f t="shared" si="284"/>
        <v>70</v>
      </c>
      <c r="AC276" s="59">
        <f t="shared" si="285"/>
        <v>80</v>
      </c>
      <c r="AD276" s="59">
        <f t="shared" si="286"/>
        <v>120</v>
      </c>
      <c r="AE276" s="60">
        <f t="shared" si="287"/>
        <v>152</v>
      </c>
      <c r="AF276" s="60">
        <f t="shared" si="288"/>
        <v>160</v>
      </c>
      <c r="AG276" s="60">
        <f t="shared" si="289"/>
        <v>160</v>
      </c>
      <c r="AH276" s="60">
        <f t="shared" si="290"/>
        <v>160</v>
      </c>
      <c r="AI276" s="61">
        <f t="shared" si="291"/>
        <v>160</v>
      </c>
    </row>
    <row r="277" spans="1:35" x14ac:dyDescent="0.25">
      <c r="A277" s="132"/>
      <c r="B277" s="129"/>
      <c r="C277" s="126"/>
      <c r="D277" s="3" t="s">
        <v>22</v>
      </c>
      <c r="E277" s="3">
        <v>0.43</v>
      </c>
      <c r="F277" s="13">
        <v>4.5</v>
      </c>
      <c r="G277" s="58">
        <f t="shared" si="263"/>
        <v>17.777777777777779</v>
      </c>
      <c r="H277" s="55">
        <f t="shared" si="264"/>
        <v>22.222222222222221</v>
      </c>
      <c r="I277" s="55">
        <f t="shared" si="265"/>
        <v>26.666666666666668</v>
      </c>
      <c r="J277" s="55">
        <f t="shared" si="266"/>
        <v>33.333333333333336</v>
      </c>
      <c r="K277" s="55">
        <f t="shared" si="267"/>
        <v>48.888888888888886</v>
      </c>
      <c r="L277" s="55">
        <f t="shared" si="268"/>
        <v>73.333333333333329</v>
      </c>
      <c r="M277" s="55">
        <f t="shared" si="269"/>
        <v>77.777777777777771</v>
      </c>
      <c r="N277" s="55">
        <f t="shared" si="270"/>
        <v>6.666666666666667</v>
      </c>
      <c r="O277" s="55">
        <f t="shared" si="271"/>
        <v>6.666666666666667</v>
      </c>
      <c r="P277" s="59">
        <f t="shared" si="272"/>
        <v>8</v>
      </c>
      <c r="Q277" s="59">
        <f t="shared" si="273"/>
        <v>8.8888888888888893</v>
      </c>
      <c r="R277" s="59">
        <f t="shared" si="274"/>
        <v>48.888888888888886</v>
      </c>
      <c r="S277" s="59">
        <f t="shared" si="275"/>
        <v>73.333333333333329</v>
      </c>
      <c r="T277" s="59">
        <f t="shared" si="276"/>
        <v>6.666666666666667</v>
      </c>
      <c r="U277" s="59">
        <f t="shared" si="277"/>
        <v>6.666666666666667</v>
      </c>
      <c r="V277" s="59">
        <f t="shared" si="278"/>
        <v>7.333333333333333</v>
      </c>
      <c r="W277" s="59">
        <f t="shared" si="279"/>
        <v>20</v>
      </c>
      <c r="X277" s="59">
        <f t="shared" si="280"/>
        <v>26.666666666666668</v>
      </c>
      <c r="Y277" s="59">
        <f t="shared" si="281"/>
        <v>35.555555555555557</v>
      </c>
      <c r="Z277" s="59">
        <f t="shared" si="282"/>
        <v>38.888888888888886</v>
      </c>
      <c r="AA277" s="59">
        <f t="shared" si="283"/>
        <v>57.777777777777779</v>
      </c>
      <c r="AB277" s="59">
        <f t="shared" si="284"/>
        <v>77.777777777777771</v>
      </c>
      <c r="AC277" s="59">
        <f t="shared" si="285"/>
        <v>88.888888888888886</v>
      </c>
      <c r="AD277" s="59">
        <f t="shared" si="286"/>
        <v>133.33333333333334</v>
      </c>
      <c r="AE277" s="60">
        <f t="shared" si="287"/>
        <v>168.88888888888889</v>
      </c>
      <c r="AF277" s="60">
        <f t="shared" si="288"/>
        <v>177.77777777777777</v>
      </c>
      <c r="AG277" s="60">
        <f t="shared" si="289"/>
        <v>177.77777777777777</v>
      </c>
      <c r="AH277" s="60">
        <f t="shared" si="290"/>
        <v>177.77777777777777</v>
      </c>
      <c r="AI277" s="61">
        <f t="shared" si="291"/>
        <v>177.77777777777777</v>
      </c>
    </row>
    <row r="278" spans="1:35" x14ac:dyDescent="0.25">
      <c r="A278" s="132"/>
      <c r="B278" s="129"/>
      <c r="C278" s="126"/>
      <c r="D278" s="3" t="s">
        <v>37</v>
      </c>
      <c r="E278" s="3">
        <v>0.43</v>
      </c>
      <c r="F278" s="13">
        <v>4.5</v>
      </c>
      <c r="G278" s="58">
        <f t="shared" si="263"/>
        <v>17.777777777777779</v>
      </c>
      <c r="H278" s="55">
        <f t="shared" si="264"/>
        <v>22.222222222222221</v>
      </c>
      <c r="I278" s="55">
        <f t="shared" si="265"/>
        <v>26.666666666666668</v>
      </c>
      <c r="J278" s="55">
        <f t="shared" si="266"/>
        <v>33.333333333333336</v>
      </c>
      <c r="K278" s="55">
        <f t="shared" si="267"/>
        <v>48.888888888888886</v>
      </c>
      <c r="L278" s="55">
        <f t="shared" si="268"/>
        <v>73.333333333333329</v>
      </c>
      <c r="M278" s="55">
        <f t="shared" si="269"/>
        <v>77.777777777777771</v>
      </c>
      <c r="N278" s="55">
        <f t="shared" si="270"/>
        <v>6.666666666666667</v>
      </c>
      <c r="O278" s="55">
        <f t="shared" si="271"/>
        <v>6.666666666666667</v>
      </c>
      <c r="P278" s="59">
        <f t="shared" si="272"/>
        <v>8</v>
      </c>
      <c r="Q278" s="59">
        <f t="shared" si="273"/>
        <v>8.8888888888888893</v>
      </c>
      <c r="R278" s="59">
        <f t="shared" si="274"/>
        <v>48.888888888888886</v>
      </c>
      <c r="S278" s="59">
        <f t="shared" si="275"/>
        <v>73.333333333333329</v>
      </c>
      <c r="T278" s="59">
        <f t="shared" si="276"/>
        <v>6.666666666666667</v>
      </c>
      <c r="U278" s="59">
        <f t="shared" si="277"/>
        <v>6.666666666666667</v>
      </c>
      <c r="V278" s="59">
        <f t="shared" si="278"/>
        <v>7.333333333333333</v>
      </c>
      <c r="W278" s="59">
        <f t="shared" si="279"/>
        <v>20</v>
      </c>
      <c r="X278" s="59">
        <f t="shared" si="280"/>
        <v>26.666666666666668</v>
      </c>
      <c r="Y278" s="59">
        <f t="shared" si="281"/>
        <v>35.555555555555557</v>
      </c>
      <c r="Z278" s="59">
        <f t="shared" si="282"/>
        <v>38.888888888888886</v>
      </c>
      <c r="AA278" s="59">
        <f t="shared" si="283"/>
        <v>57.777777777777779</v>
      </c>
      <c r="AB278" s="59">
        <f t="shared" si="284"/>
        <v>77.777777777777771</v>
      </c>
      <c r="AC278" s="59">
        <f t="shared" si="285"/>
        <v>88.888888888888886</v>
      </c>
      <c r="AD278" s="59">
        <f t="shared" si="286"/>
        <v>133.33333333333334</v>
      </c>
      <c r="AE278" s="60">
        <f t="shared" si="287"/>
        <v>168.88888888888889</v>
      </c>
      <c r="AF278" s="60">
        <f t="shared" si="288"/>
        <v>177.77777777777777</v>
      </c>
      <c r="AG278" s="60">
        <f t="shared" si="289"/>
        <v>177.77777777777777</v>
      </c>
      <c r="AH278" s="60">
        <f t="shared" si="290"/>
        <v>177.77777777777777</v>
      </c>
      <c r="AI278" s="61">
        <f t="shared" si="291"/>
        <v>177.77777777777777</v>
      </c>
    </row>
    <row r="279" spans="1:35" x14ac:dyDescent="0.25">
      <c r="A279" s="132"/>
      <c r="B279" s="129"/>
      <c r="C279" s="126"/>
      <c r="D279" s="3" t="s">
        <v>23</v>
      </c>
      <c r="E279" s="3">
        <v>0.43</v>
      </c>
      <c r="F279" s="13">
        <v>4.5</v>
      </c>
      <c r="G279" s="58">
        <f t="shared" si="263"/>
        <v>17.777777777777779</v>
      </c>
      <c r="H279" s="55">
        <f t="shared" si="264"/>
        <v>22.222222222222221</v>
      </c>
      <c r="I279" s="55">
        <f t="shared" si="265"/>
        <v>26.666666666666668</v>
      </c>
      <c r="J279" s="55">
        <f t="shared" si="266"/>
        <v>33.333333333333336</v>
      </c>
      <c r="K279" s="55">
        <f t="shared" si="267"/>
        <v>48.888888888888886</v>
      </c>
      <c r="L279" s="55">
        <f t="shared" si="268"/>
        <v>73.333333333333329</v>
      </c>
      <c r="M279" s="55">
        <f t="shared" si="269"/>
        <v>77.777777777777771</v>
      </c>
      <c r="N279" s="55">
        <f t="shared" si="270"/>
        <v>6.666666666666667</v>
      </c>
      <c r="O279" s="55">
        <f t="shared" si="271"/>
        <v>6.666666666666667</v>
      </c>
      <c r="P279" s="59">
        <f t="shared" si="272"/>
        <v>8</v>
      </c>
      <c r="Q279" s="59">
        <f t="shared" si="273"/>
        <v>8.8888888888888893</v>
      </c>
      <c r="R279" s="59">
        <f t="shared" si="274"/>
        <v>48.888888888888886</v>
      </c>
      <c r="S279" s="59">
        <f t="shared" si="275"/>
        <v>73.333333333333329</v>
      </c>
      <c r="T279" s="59">
        <f t="shared" si="276"/>
        <v>6.666666666666667</v>
      </c>
      <c r="U279" s="59">
        <f t="shared" si="277"/>
        <v>6.666666666666667</v>
      </c>
      <c r="V279" s="59">
        <f t="shared" si="278"/>
        <v>7.333333333333333</v>
      </c>
      <c r="W279" s="59">
        <f t="shared" si="279"/>
        <v>20</v>
      </c>
      <c r="X279" s="59">
        <f t="shared" si="280"/>
        <v>26.666666666666668</v>
      </c>
      <c r="Y279" s="59">
        <f t="shared" si="281"/>
        <v>35.555555555555557</v>
      </c>
      <c r="Z279" s="59">
        <f t="shared" si="282"/>
        <v>38.888888888888886</v>
      </c>
      <c r="AA279" s="59">
        <f t="shared" si="283"/>
        <v>57.777777777777779</v>
      </c>
      <c r="AB279" s="59">
        <f t="shared" si="284"/>
        <v>77.777777777777771</v>
      </c>
      <c r="AC279" s="59">
        <f t="shared" si="285"/>
        <v>88.888888888888886</v>
      </c>
      <c r="AD279" s="59">
        <f t="shared" si="286"/>
        <v>133.33333333333334</v>
      </c>
      <c r="AE279" s="60">
        <f t="shared" si="287"/>
        <v>168.88888888888889</v>
      </c>
      <c r="AF279" s="60">
        <f t="shared" si="288"/>
        <v>177.77777777777777</v>
      </c>
      <c r="AG279" s="60">
        <f t="shared" si="289"/>
        <v>177.77777777777777</v>
      </c>
      <c r="AH279" s="60">
        <f t="shared" si="290"/>
        <v>177.77777777777777</v>
      </c>
      <c r="AI279" s="61">
        <f t="shared" si="291"/>
        <v>177.77777777777777</v>
      </c>
    </row>
    <row r="280" spans="1:35" x14ac:dyDescent="0.25">
      <c r="A280" s="132"/>
      <c r="B280" s="129"/>
      <c r="C280" s="126"/>
      <c r="D280" s="3" t="s">
        <v>52</v>
      </c>
      <c r="E280" s="3">
        <v>0.67</v>
      </c>
      <c r="F280" s="13">
        <v>7</v>
      </c>
      <c r="G280" s="58">
        <f t="shared" si="263"/>
        <v>11.428571428571429</v>
      </c>
      <c r="H280" s="55">
        <f t="shared" si="264"/>
        <v>14.285714285714286</v>
      </c>
      <c r="I280" s="55">
        <f t="shared" si="265"/>
        <v>17.142857142857142</v>
      </c>
      <c r="J280" s="55">
        <f t="shared" si="266"/>
        <v>21.428571428571427</v>
      </c>
      <c r="K280" s="55">
        <f t="shared" si="267"/>
        <v>31.428571428571427</v>
      </c>
      <c r="L280" s="55">
        <f t="shared" si="268"/>
        <v>47.142857142857146</v>
      </c>
      <c r="M280" s="55">
        <f t="shared" si="269"/>
        <v>50</v>
      </c>
      <c r="N280" s="55">
        <f t="shared" si="270"/>
        <v>4.2857142857142856</v>
      </c>
      <c r="O280" s="55">
        <f t="shared" si="271"/>
        <v>4.2857142857142856</v>
      </c>
      <c r="P280" s="59">
        <f t="shared" si="272"/>
        <v>5.1428571428571432</v>
      </c>
      <c r="Q280" s="59">
        <f t="shared" si="273"/>
        <v>5.7142857142857144</v>
      </c>
      <c r="R280" s="59">
        <f t="shared" si="274"/>
        <v>31.428571428571427</v>
      </c>
      <c r="S280" s="59">
        <f t="shared" si="275"/>
        <v>47.142857142857146</v>
      </c>
      <c r="T280" s="59">
        <f t="shared" si="276"/>
        <v>4.2857142857142856</v>
      </c>
      <c r="U280" s="59">
        <f t="shared" si="277"/>
        <v>4.2857142857142856</v>
      </c>
      <c r="V280" s="59">
        <f t="shared" si="278"/>
        <v>4.7142857142857144</v>
      </c>
      <c r="W280" s="59">
        <f t="shared" si="279"/>
        <v>12.857142857142858</v>
      </c>
      <c r="X280" s="59">
        <f t="shared" si="280"/>
        <v>17.142857142857142</v>
      </c>
      <c r="Y280" s="59">
        <f t="shared" si="281"/>
        <v>22.857142857142858</v>
      </c>
      <c r="Z280" s="59">
        <f t="shared" si="282"/>
        <v>25</v>
      </c>
      <c r="AA280" s="59">
        <f t="shared" si="283"/>
        <v>37.142857142857146</v>
      </c>
      <c r="AB280" s="59">
        <f t="shared" si="284"/>
        <v>50</v>
      </c>
      <c r="AC280" s="59">
        <f t="shared" si="285"/>
        <v>57.142857142857146</v>
      </c>
      <c r="AD280" s="59">
        <f t="shared" si="286"/>
        <v>85.714285714285708</v>
      </c>
      <c r="AE280" s="60">
        <f t="shared" si="287"/>
        <v>108.57142857142857</v>
      </c>
      <c r="AF280" s="60">
        <f t="shared" si="288"/>
        <v>114.28571428571429</v>
      </c>
      <c r="AG280" s="60">
        <f t="shared" si="289"/>
        <v>114.28571428571429</v>
      </c>
      <c r="AH280" s="60">
        <f t="shared" si="290"/>
        <v>114.28571428571429</v>
      </c>
      <c r="AI280" s="61">
        <f t="shared" si="291"/>
        <v>114.28571428571429</v>
      </c>
    </row>
    <row r="281" spans="1:35" x14ac:dyDescent="0.25">
      <c r="A281" s="132"/>
      <c r="B281" s="129"/>
      <c r="C281" s="126"/>
      <c r="D281" s="3" t="s">
        <v>81</v>
      </c>
      <c r="E281" s="3">
        <v>0.67</v>
      </c>
      <c r="F281" s="33">
        <v>7</v>
      </c>
      <c r="G281" s="58">
        <f t="shared" si="263"/>
        <v>11.428571428571429</v>
      </c>
      <c r="H281" s="55">
        <f t="shared" si="264"/>
        <v>14.285714285714286</v>
      </c>
      <c r="I281" s="55">
        <f t="shared" si="265"/>
        <v>17.142857142857142</v>
      </c>
      <c r="J281" s="55">
        <f t="shared" si="266"/>
        <v>21.428571428571427</v>
      </c>
      <c r="K281" s="55">
        <f t="shared" si="267"/>
        <v>31.428571428571427</v>
      </c>
      <c r="L281" s="55">
        <f t="shared" si="268"/>
        <v>47.142857142857146</v>
      </c>
      <c r="M281" s="55">
        <f t="shared" si="269"/>
        <v>50</v>
      </c>
      <c r="N281" s="55">
        <f t="shared" si="270"/>
        <v>4.2857142857142856</v>
      </c>
      <c r="O281" s="55">
        <f t="shared" si="271"/>
        <v>4.2857142857142856</v>
      </c>
      <c r="P281" s="59">
        <f t="shared" si="272"/>
        <v>5.1428571428571432</v>
      </c>
      <c r="Q281" s="59">
        <f t="shared" si="273"/>
        <v>5.7142857142857144</v>
      </c>
      <c r="R281" s="59">
        <f t="shared" si="274"/>
        <v>31.428571428571427</v>
      </c>
      <c r="S281" s="59">
        <f t="shared" si="275"/>
        <v>47.142857142857146</v>
      </c>
      <c r="T281" s="59">
        <f t="shared" si="276"/>
        <v>4.2857142857142856</v>
      </c>
      <c r="U281" s="59">
        <f t="shared" si="277"/>
        <v>4.2857142857142856</v>
      </c>
      <c r="V281" s="59">
        <f t="shared" si="278"/>
        <v>4.7142857142857144</v>
      </c>
      <c r="W281" s="59">
        <f t="shared" si="279"/>
        <v>12.857142857142858</v>
      </c>
      <c r="X281" s="59">
        <f t="shared" si="280"/>
        <v>17.142857142857142</v>
      </c>
      <c r="Y281" s="59">
        <f t="shared" si="281"/>
        <v>22.857142857142858</v>
      </c>
      <c r="Z281" s="59">
        <f t="shared" si="282"/>
        <v>25</v>
      </c>
      <c r="AA281" s="59">
        <f t="shared" si="283"/>
        <v>37.142857142857146</v>
      </c>
      <c r="AB281" s="59">
        <f t="shared" si="284"/>
        <v>50</v>
      </c>
      <c r="AC281" s="59">
        <f t="shared" si="285"/>
        <v>57.142857142857146</v>
      </c>
      <c r="AD281" s="59">
        <f t="shared" si="286"/>
        <v>85.714285714285708</v>
      </c>
      <c r="AE281" s="60">
        <f t="shared" si="287"/>
        <v>108.57142857142857</v>
      </c>
      <c r="AF281" s="60">
        <f t="shared" si="288"/>
        <v>114.28571428571429</v>
      </c>
      <c r="AG281" s="60">
        <f t="shared" si="289"/>
        <v>114.28571428571429</v>
      </c>
      <c r="AH281" s="60">
        <f t="shared" si="290"/>
        <v>114.28571428571429</v>
      </c>
      <c r="AI281" s="61">
        <f t="shared" si="291"/>
        <v>114.28571428571429</v>
      </c>
    </row>
    <row r="282" spans="1:35" x14ac:dyDescent="0.25">
      <c r="A282" s="132"/>
      <c r="B282" s="129"/>
      <c r="C282" s="126"/>
      <c r="D282" s="3" t="s">
        <v>86</v>
      </c>
      <c r="E282" s="3">
        <v>0.67</v>
      </c>
      <c r="F282" s="33">
        <v>6</v>
      </c>
      <c r="G282" s="58">
        <f t="shared" si="263"/>
        <v>13.333333333333334</v>
      </c>
      <c r="H282" s="55">
        <f t="shared" si="264"/>
        <v>16.666666666666668</v>
      </c>
      <c r="I282" s="55">
        <f t="shared" si="265"/>
        <v>20</v>
      </c>
      <c r="J282" s="55">
        <f t="shared" si="266"/>
        <v>25</v>
      </c>
      <c r="K282" s="55">
        <f t="shared" si="267"/>
        <v>36.666666666666664</v>
      </c>
      <c r="L282" s="55">
        <f t="shared" si="268"/>
        <v>55</v>
      </c>
      <c r="M282" s="55">
        <f t="shared" si="269"/>
        <v>58.333333333333336</v>
      </c>
      <c r="N282" s="55">
        <f t="shared" si="270"/>
        <v>5</v>
      </c>
      <c r="O282" s="55">
        <f t="shared" si="271"/>
        <v>5</v>
      </c>
      <c r="P282" s="59">
        <f t="shared" si="272"/>
        <v>6</v>
      </c>
      <c r="Q282" s="59">
        <f t="shared" si="273"/>
        <v>6.666666666666667</v>
      </c>
      <c r="R282" s="59">
        <f t="shared" si="274"/>
        <v>36.666666666666664</v>
      </c>
      <c r="S282" s="59">
        <f t="shared" si="275"/>
        <v>55</v>
      </c>
      <c r="T282" s="59">
        <f t="shared" si="276"/>
        <v>5</v>
      </c>
      <c r="U282" s="59">
        <f t="shared" si="277"/>
        <v>5</v>
      </c>
      <c r="V282" s="59">
        <f t="shared" si="278"/>
        <v>5.5</v>
      </c>
      <c r="W282" s="59">
        <f t="shared" si="279"/>
        <v>15</v>
      </c>
      <c r="X282" s="59">
        <f t="shared" si="280"/>
        <v>20</v>
      </c>
      <c r="Y282" s="59">
        <f t="shared" si="281"/>
        <v>26.666666666666668</v>
      </c>
      <c r="Z282" s="59">
        <f t="shared" si="282"/>
        <v>29.166666666666668</v>
      </c>
      <c r="AA282" s="59">
        <f t="shared" si="283"/>
        <v>43.333333333333336</v>
      </c>
      <c r="AB282" s="59">
        <f t="shared" si="284"/>
        <v>58.333333333333336</v>
      </c>
      <c r="AC282" s="59">
        <f t="shared" si="285"/>
        <v>66.666666666666671</v>
      </c>
      <c r="AD282" s="59">
        <f t="shared" si="286"/>
        <v>100</v>
      </c>
      <c r="AE282" s="60">
        <f t="shared" si="287"/>
        <v>126.66666666666667</v>
      </c>
      <c r="AF282" s="60">
        <f t="shared" si="288"/>
        <v>133.33333333333334</v>
      </c>
      <c r="AG282" s="60">
        <f t="shared" si="289"/>
        <v>133.33333333333334</v>
      </c>
      <c r="AH282" s="60">
        <f t="shared" si="290"/>
        <v>133.33333333333334</v>
      </c>
      <c r="AI282" s="61">
        <f t="shared" si="291"/>
        <v>133.33333333333334</v>
      </c>
    </row>
    <row r="283" spans="1:35" x14ac:dyDescent="0.25">
      <c r="A283" s="132"/>
      <c r="B283" s="129"/>
      <c r="C283" s="126"/>
      <c r="D283" s="3" t="s">
        <v>25</v>
      </c>
      <c r="E283" s="3">
        <v>0.8</v>
      </c>
      <c r="F283" s="33">
        <v>7</v>
      </c>
      <c r="G283" s="58">
        <f t="shared" si="263"/>
        <v>11.428571428571429</v>
      </c>
      <c r="H283" s="55">
        <f t="shared" si="264"/>
        <v>14.285714285714286</v>
      </c>
      <c r="I283" s="55">
        <f t="shared" si="265"/>
        <v>17.142857142857142</v>
      </c>
      <c r="J283" s="55">
        <f t="shared" si="266"/>
        <v>21.428571428571427</v>
      </c>
      <c r="K283" s="55">
        <f t="shared" si="267"/>
        <v>31.428571428571427</v>
      </c>
      <c r="L283" s="55">
        <f t="shared" si="268"/>
        <v>47.142857142857146</v>
      </c>
      <c r="M283" s="55">
        <f t="shared" si="269"/>
        <v>50</v>
      </c>
      <c r="N283" s="55">
        <f t="shared" si="270"/>
        <v>4.2857142857142856</v>
      </c>
      <c r="O283" s="55">
        <f t="shared" si="271"/>
        <v>4.2857142857142856</v>
      </c>
      <c r="P283" s="59">
        <f t="shared" si="272"/>
        <v>5.1428571428571432</v>
      </c>
      <c r="Q283" s="59">
        <f t="shared" si="273"/>
        <v>5.7142857142857144</v>
      </c>
      <c r="R283" s="59">
        <f t="shared" si="274"/>
        <v>31.428571428571427</v>
      </c>
      <c r="S283" s="59">
        <f t="shared" si="275"/>
        <v>47.142857142857146</v>
      </c>
      <c r="T283" s="59">
        <f t="shared" si="276"/>
        <v>4.2857142857142856</v>
      </c>
      <c r="U283" s="59">
        <f t="shared" si="277"/>
        <v>4.2857142857142856</v>
      </c>
      <c r="V283" s="59">
        <f t="shared" si="278"/>
        <v>4.7142857142857144</v>
      </c>
      <c r="W283" s="59">
        <f t="shared" si="279"/>
        <v>12.857142857142858</v>
      </c>
      <c r="X283" s="59">
        <f t="shared" si="280"/>
        <v>17.142857142857142</v>
      </c>
      <c r="Y283" s="59">
        <f t="shared" si="281"/>
        <v>22.857142857142858</v>
      </c>
      <c r="Z283" s="59">
        <f t="shared" si="282"/>
        <v>25</v>
      </c>
      <c r="AA283" s="59">
        <f t="shared" si="283"/>
        <v>37.142857142857146</v>
      </c>
      <c r="AB283" s="59">
        <f t="shared" si="284"/>
        <v>50</v>
      </c>
      <c r="AC283" s="59">
        <f t="shared" si="285"/>
        <v>57.142857142857146</v>
      </c>
      <c r="AD283" s="59">
        <f t="shared" si="286"/>
        <v>85.714285714285708</v>
      </c>
      <c r="AE283" s="60">
        <f t="shared" si="287"/>
        <v>108.57142857142857</v>
      </c>
      <c r="AF283" s="60">
        <f t="shared" si="288"/>
        <v>114.28571428571429</v>
      </c>
      <c r="AG283" s="60">
        <f t="shared" si="289"/>
        <v>114.28571428571429</v>
      </c>
      <c r="AH283" s="60">
        <f t="shared" si="290"/>
        <v>114.28571428571429</v>
      </c>
      <c r="AI283" s="61">
        <f t="shared" si="291"/>
        <v>114.28571428571429</v>
      </c>
    </row>
    <row r="284" spans="1:35" x14ac:dyDescent="0.25">
      <c r="A284" s="132"/>
      <c r="B284" s="129"/>
      <c r="C284" s="126"/>
      <c r="D284" s="3" t="s">
        <v>87</v>
      </c>
      <c r="E284" s="3">
        <v>0.8</v>
      </c>
      <c r="F284" s="33">
        <v>8</v>
      </c>
      <c r="G284" s="58">
        <f t="shared" si="263"/>
        <v>10</v>
      </c>
      <c r="H284" s="55">
        <f t="shared" si="264"/>
        <v>12.5</v>
      </c>
      <c r="I284" s="55">
        <f t="shared" si="265"/>
        <v>15</v>
      </c>
      <c r="J284" s="55">
        <f t="shared" si="266"/>
        <v>18.75</v>
      </c>
      <c r="K284" s="55">
        <f t="shared" si="267"/>
        <v>27.5</v>
      </c>
      <c r="L284" s="55">
        <f t="shared" si="268"/>
        <v>41.25</v>
      </c>
      <c r="M284" s="55">
        <f t="shared" si="269"/>
        <v>43.75</v>
      </c>
      <c r="N284" s="55">
        <f t="shared" si="270"/>
        <v>3.75</v>
      </c>
      <c r="O284" s="55">
        <f t="shared" si="271"/>
        <v>3.75</v>
      </c>
      <c r="P284" s="59">
        <f t="shared" si="272"/>
        <v>4.5</v>
      </c>
      <c r="Q284" s="59">
        <f t="shared" si="273"/>
        <v>5</v>
      </c>
      <c r="R284" s="59">
        <f t="shared" si="274"/>
        <v>27.5</v>
      </c>
      <c r="S284" s="59">
        <f t="shared" si="275"/>
        <v>41.25</v>
      </c>
      <c r="T284" s="59">
        <f t="shared" si="276"/>
        <v>3.75</v>
      </c>
      <c r="U284" s="59">
        <f t="shared" si="277"/>
        <v>3.75</v>
      </c>
      <c r="V284" s="59">
        <f t="shared" si="278"/>
        <v>4.125</v>
      </c>
      <c r="W284" s="59">
        <f t="shared" si="279"/>
        <v>11.25</v>
      </c>
      <c r="X284" s="59">
        <f t="shared" si="280"/>
        <v>15</v>
      </c>
      <c r="Y284" s="59">
        <f t="shared" si="281"/>
        <v>20</v>
      </c>
      <c r="Z284" s="59">
        <f t="shared" si="282"/>
        <v>21.875</v>
      </c>
      <c r="AA284" s="59">
        <f t="shared" si="283"/>
        <v>32.5</v>
      </c>
      <c r="AB284" s="59">
        <f t="shared" si="284"/>
        <v>43.75</v>
      </c>
      <c r="AC284" s="59">
        <f t="shared" si="285"/>
        <v>50</v>
      </c>
      <c r="AD284" s="59">
        <f t="shared" si="286"/>
        <v>75</v>
      </c>
      <c r="AE284" s="60">
        <f t="shared" si="287"/>
        <v>95</v>
      </c>
      <c r="AF284" s="60">
        <f t="shared" si="288"/>
        <v>100</v>
      </c>
      <c r="AG284" s="60">
        <f t="shared" si="289"/>
        <v>100</v>
      </c>
      <c r="AH284" s="60">
        <f t="shared" si="290"/>
        <v>100</v>
      </c>
      <c r="AI284" s="61">
        <f t="shared" si="291"/>
        <v>100</v>
      </c>
    </row>
    <row r="285" spans="1:35" x14ac:dyDescent="0.25">
      <c r="A285" s="132"/>
      <c r="B285" s="129"/>
      <c r="C285" s="126"/>
      <c r="D285" s="3" t="s">
        <v>88</v>
      </c>
      <c r="E285" s="3">
        <v>0.96</v>
      </c>
      <c r="F285" s="33">
        <v>10</v>
      </c>
      <c r="G285" s="58">
        <f t="shared" si="263"/>
        <v>8</v>
      </c>
      <c r="H285" s="55">
        <f t="shared" si="264"/>
        <v>10</v>
      </c>
      <c r="I285" s="55">
        <f t="shared" si="265"/>
        <v>12</v>
      </c>
      <c r="J285" s="55">
        <f t="shared" si="266"/>
        <v>15</v>
      </c>
      <c r="K285" s="55">
        <f t="shared" si="267"/>
        <v>22</v>
      </c>
      <c r="L285" s="55">
        <f t="shared" si="268"/>
        <v>33</v>
      </c>
      <c r="M285" s="55">
        <f t="shared" si="269"/>
        <v>35</v>
      </c>
      <c r="N285" s="55">
        <f t="shared" si="270"/>
        <v>3</v>
      </c>
      <c r="O285" s="55">
        <f t="shared" si="271"/>
        <v>3</v>
      </c>
      <c r="P285" s="59">
        <f t="shared" si="272"/>
        <v>3.6</v>
      </c>
      <c r="Q285" s="59">
        <f t="shared" si="273"/>
        <v>4</v>
      </c>
      <c r="R285" s="59">
        <f t="shared" si="274"/>
        <v>22</v>
      </c>
      <c r="S285" s="59">
        <f t="shared" si="275"/>
        <v>33</v>
      </c>
      <c r="T285" s="59">
        <f t="shared" si="276"/>
        <v>3</v>
      </c>
      <c r="U285" s="59">
        <f t="shared" si="277"/>
        <v>3</v>
      </c>
      <c r="V285" s="59">
        <f t="shared" si="278"/>
        <v>3.3</v>
      </c>
      <c r="W285" s="59">
        <f t="shared" si="279"/>
        <v>9</v>
      </c>
      <c r="X285" s="59">
        <f t="shared" si="280"/>
        <v>12</v>
      </c>
      <c r="Y285" s="59">
        <f t="shared" si="281"/>
        <v>16</v>
      </c>
      <c r="Z285" s="59">
        <f t="shared" si="282"/>
        <v>17.5</v>
      </c>
      <c r="AA285" s="59">
        <f t="shared" si="283"/>
        <v>26</v>
      </c>
      <c r="AB285" s="59">
        <f t="shared" si="284"/>
        <v>35</v>
      </c>
      <c r="AC285" s="59">
        <f t="shared" si="285"/>
        <v>40</v>
      </c>
      <c r="AD285" s="59">
        <f t="shared" si="286"/>
        <v>60</v>
      </c>
      <c r="AE285" s="60">
        <f t="shared" si="287"/>
        <v>76</v>
      </c>
      <c r="AF285" s="60">
        <f t="shared" si="288"/>
        <v>80</v>
      </c>
      <c r="AG285" s="60">
        <f t="shared" si="289"/>
        <v>80</v>
      </c>
      <c r="AH285" s="60">
        <f t="shared" si="290"/>
        <v>80</v>
      </c>
      <c r="AI285" s="61">
        <f t="shared" si="291"/>
        <v>80</v>
      </c>
    </row>
    <row r="286" spans="1:35" ht="15.75" thickBot="1" x14ac:dyDescent="0.3">
      <c r="A286" s="133"/>
      <c r="B286" s="130"/>
      <c r="C286" s="127"/>
      <c r="D286" s="4" t="s">
        <v>89</v>
      </c>
      <c r="E286" s="4">
        <v>0.94</v>
      </c>
      <c r="F286" s="14">
        <v>18</v>
      </c>
      <c r="G286" s="58">
        <f t="shared" si="263"/>
        <v>4.4444444444444446</v>
      </c>
      <c r="H286" s="55">
        <f t="shared" si="264"/>
        <v>5.5555555555555554</v>
      </c>
      <c r="I286" s="55">
        <f t="shared" si="265"/>
        <v>6.666666666666667</v>
      </c>
      <c r="J286" s="55">
        <f t="shared" si="266"/>
        <v>8.3333333333333339</v>
      </c>
      <c r="K286" s="55">
        <f t="shared" si="267"/>
        <v>12.222222222222221</v>
      </c>
      <c r="L286" s="55">
        <f t="shared" si="268"/>
        <v>18.333333333333332</v>
      </c>
      <c r="M286" s="55">
        <f t="shared" si="269"/>
        <v>19.444444444444443</v>
      </c>
      <c r="N286" s="55">
        <f t="shared" si="270"/>
        <v>1.6666666666666667</v>
      </c>
      <c r="O286" s="55">
        <f t="shared" si="271"/>
        <v>1.6666666666666667</v>
      </c>
      <c r="P286" s="59">
        <f t="shared" si="272"/>
        <v>2</v>
      </c>
      <c r="Q286" s="59">
        <f t="shared" si="273"/>
        <v>2.2222222222222223</v>
      </c>
      <c r="R286" s="59">
        <f t="shared" si="274"/>
        <v>12.222222222222221</v>
      </c>
      <c r="S286" s="59">
        <f t="shared" si="275"/>
        <v>18.333333333333332</v>
      </c>
      <c r="T286" s="59">
        <f t="shared" si="276"/>
        <v>1.6666666666666667</v>
      </c>
      <c r="U286" s="59">
        <f t="shared" si="277"/>
        <v>1.6666666666666667</v>
      </c>
      <c r="V286" s="59">
        <f t="shared" si="278"/>
        <v>1.8333333333333333</v>
      </c>
      <c r="W286" s="59">
        <f t="shared" si="279"/>
        <v>5</v>
      </c>
      <c r="X286" s="59">
        <f t="shared" si="280"/>
        <v>6.666666666666667</v>
      </c>
      <c r="Y286" s="59">
        <f t="shared" si="281"/>
        <v>8.8888888888888893</v>
      </c>
      <c r="Z286" s="59">
        <f t="shared" si="282"/>
        <v>9.7222222222222214</v>
      </c>
      <c r="AA286" s="59">
        <f t="shared" si="283"/>
        <v>14.444444444444445</v>
      </c>
      <c r="AB286" s="59">
        <f t="shared" si="284"/>
        <v>19.444444444444443</v>
      </c>
      <c r="AC286" s="59">
        <f t="shared" si="285"/>
        <v>22.222222222222221</v>
      </c>
      <c r="AD286" s="59">
        <f t="shared" si="286"/>
        <v>33.333333333333336</v>
      </c>
      <c r="AE286" s="60">
        <f t="shared" si="287"/>
        <v>42.222222222222221</v>
      </c>
      <c r="AF286" s="60">
        <f t="shared" si="288"/>
        <v>44.444444444444443</v>
      </c>
      <c r="AG286" s="60">
        <f t="shared" si="289"/>
        <v>44.444444444444443</v>
      </c>
      <c r="AH286" s="60">
        <f t="shared" si="290"/>
        <v>44.444444444444443</v>
      </c>
      <c r="AI286" s="61">
        <f t="shared" si="291"/>
        <v>44.444444444444443</v>
      </c>
    </row>
    <row r="287" spans="1:35" ht="15.75" thickBot="1" x14ac:dyDescent="0.3">
      <c r="A287" s="34"/>
      <c r="B287" s="38"/>
      <c r="C287" s="38"/>
      <c r="D287" s="37"/>
      <c r="E287" s="37"/>
      <c r="F287" s="37"/>
      <c r="G287" s="98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1"/>
    </row>
    <row r="288" spans="1:35" x14ac:dyDescent="0.25">
      <c r="A288" s="131" t="s">
        <v>100</v>
      </c>
      <c r="B288" s="128" t="s">
        <v>103</v>
      </c>
      <c r="C288" s="125" t="s">
        <v>99</v>
      </c>
      <c r="D288" s="11" t="s">
        <v>20</v>
      </c>
      <c r="E288" s="11">
        <v>0.26</v>
      </c>
      <c r="F288" s="12">
        <v>2.7</v>
      </c>
      <c r="G288" s="58">
        <f>16/E288</f>
        <v>61.538461538461533</v>
      </c>
      <c r="H288" s="55">
        <f>16/E288</f>
        <v>61.538461538461533</v>
      </c>
      <c r="I288" s="55">
        <f>16/E288</f>
        <v>61.538461538461533</v>
      </c>
      <c r="J288" s="55">
        <f>16/E288</f>
        <v>61.538461538461533</v>
      </c>
      <c r="K288" s="55">
        <f>25/E288</f>
        <v>96.153846153846146</v>
      </c>
      <c r="L288" s="55">
        <f>32/E288</f>
        <v>123.07692307692307</v>
      </c>
      <c r="M288" s="55">
        <f>36/E288</f>
        <v>138.46153846153845</v>
      </c>
      <c r="N288" s="55">
        <f>8/E288</f>
        <v>30.769230769230766</v>
      </c>
      <c r="O288" s="55">
        <f>8/E288</f>
        <v>30.769230769230766</v>
      </c>
      <c r="P288" s="59">
        <f>10.4/E288</f>
        <v>40</v>
      </c>
      <c r="Q288" s="59">
        <f>13/E288</f>
        <v>50</v>
      </c>
      <c r="R288" s="59">
        <f>26/E288</f>
        <v>100</v>
      </c>
      <c r="S288" s="59">
        <f>39/E288</f>
        <v>150</v>
      </c>
      <c r="T288" s="59">
        <f>8/E288</f>
        <v>30.769230769230766</v>
      </c>
      <c r="U288" s="59">
        <f>8/E288</f>
        <v>30.769230769230766</v>
      </c>
      <c r="V288" s="59">
        <f>9/E288</f>
        <v>34.615384615384613</v>
      </c>
      <c r="W288" s="59">
        <f>8/E288</f>
        <v>30.769230769230766</v>
      </c>
      <c r="X288" s="59">
        <f>9.4/E288</f>
        <v>36.153846153846153</v>
      </c>
      <c r="Y288" s="59">
        <f>12/E288</f>
        <v>46.153846153846153</v>
      </c>
      <c r="Z288" s="59">
        <f>15.1/E288</f>
        <v>58.076923076923073</v>
      </c>
      <c r="AA288" s="59">
        <f>26.5/E288</f>
        <v>101.92307692307692</v>
      </c>
      <c r="AB288" s="59">
        <f>35/E288</f>
        <v>134.61538461538461</v>
      </c>
      <c r="AC288" s="59">
        <f>35/E288</f>
        <v>134.61538461538461</v>
      </c>
      <c r="AD288" s="59">
        <f>46.8/E288</f>
        <v>179.99999999999997</v>
      </c>
      <c r="AE288" s="60">
        <f>65/E288</f>
        <v>250</v>
      </c>
      <c r="AF288" s="60">
        <f>66/E288</f>
        <v>253.84615384615384</v>
      </c>
      <c r="AG288" s="60">
        <f>70/E288</f>
        <v>269.23076923076923</v>
      </c>
      <c r="AH288" s="60">
        <f>75/E288</f>
        <v>288.46153846153845</v>
      </c>
      <c r="AI288" s="61">
        <f>80/E288</f>
        <v>307.69230769230768</v>
      </c>
    </row>
    <row r="289" spans="1:35" x14ac:dyDescent="0.25">
      <c r="A289" s="132"/>
      <c r="B289" s="129"/>
      <c r="C289" s="126"/>
      <c r="D289" s="3" t="s">
        <v>22</v>
      </c>
      <c r="E289" s="3">
        <v>0.48</v>
      </c>
      <c r="F289" s="13">
        <v>4.5</v>
      </c>
      <c r="G289" s="58">
        <f t="shared" ref="G289:G295" si="292">16/E289</f>
        <v>33.333333333333336</v>
      </c>
      <c r="H289" s="55">
        <f t="shared" ref="H289:H295" si="293">16/E289</f>
        <v>33.333333333333336</v>
      </c>
      <c r="I289" s="55">
        <f t="shared" ref="I289:I295" si="294">16/E289</f>
        <v>33.333333333333336</v>
      </c>
      <c r="J289" s="55">
        <f t="shared" ref="J289:J295" si="295">16/E289</f>
        <v>33.333333333333336</v>
      </c>
      <c r="K289" s="55">
        <f t="shared" ref="K289:K295" si="296">25/E289</f>
        <v>52.083333333333336</v>
      </c>
      <c r="L289" s="55">
        <f t="shared" ref="L289:L295" si="297">32/E289</f>
        <v>66.666666666666671</v>
      </c>
      <c r="M289" s="55">
        <f t="shared" ref="M289:M295" si="298">36/E289</f>
        <v>75</v>
      </c>
      <c r="N289" s="55">
        <f t="shared" ref="N289:N295" si="299">8/E289</f>
        <v>16.666666666666668</v>
      </c>
      <c r="O289" s="55">
        <f t="shared" ref="O289:O295" si="300">8/E289</f>
        <v>16.666666666666668</v>
      </c>
      <c r="P289" s="59">
        <f t="shared" ref="P289:P295" si="301">10.4/E289</f>
        <v>21.666666666666668</v>
      </c>
      <c r="Q289" s="59">
        <f t="shared" ref="Q289:Q295" si="302">13/E289</f>
        <v>27.083333333333336</v>
      </c>
      <c r="R289" s="59">
        <f t="shared" ref="R289:R295" si="303">26/E289</f>
        <v>54.166666666666671</v>
      </c>
      <c r="S289" s="59">
        <f t="shared" ref="S289:S295" si="304">39/E289</f>
        <v>81.25</v>
      </c>
      <c r="T289" s="59">
        <f t="shared" ref="T289:T295" si="305">8/E289</f>
        <v>16.666666666666668</v>
      </c>
      <c r="U289" s="59">
        <f t="shared" ref="U289:U295" si="306">8/E289</f>
        <v>16.666666666666668</v>
      </c>
      <c r="V289" s="59">
        <f t="shared" ref="V289:V295" si="307">9/E289</f>
        <v>18.75</v>
      </c>
      <c r="W289" s="59">
        <f t="shared" ref="W289:W295" si="308">8/E289</f>
        <v>16.666666666666668</v>
      </c>
      <c r="X289" s="59">
        <f t="shared" ref="X289:X295" si="309">9.4/E289</f>
        <v>19.583333333333336</v>
      </c>
      <c r="Y289" s="59">
        <f t="shared" ref="Y289:Y295" si="310">12/E289</f>
        <v>25</v>
      </c>
      <c r="Z289" s="59">
        <f t="shared" ref="Z289:Z295" si="311">15.1/E289</f>
        <v>31.458333333333332</v>
      </c>
      <c r="AA289" s="59">
        <f t="shared" ref="AA289:AA295" si="312">26.5/E289</f>
        <v>55.208333333333336</v>
      </c>
      <c r="AB289" s="59">
        <f t="shared" ref="AB289:AC295" si="313">35/E289</f>
        <v>72.916666666666671</v>
      </c>
      <c r="AC289" s="59">
        <f t="shared" ref="AC289:AC295" si="314">35/E289</f>
        <v>72.916666666666671</v>
      </c>
      <c r="AD289" s="59">
        <f t="shared" ref="AD289:AD295" si="315">46.8/E289</f>
        <v>97.5</v>
      </c>
      <c r="AE289" s="60">
        <f t="shared" ref="AE289:AE295" si="316">65/E289</f>
        <v>135.41666666666669</v>
      </c>
      <c r="AF289" s="60">
        <f t="shared" ref="AF289:AF295" si="317">66/E289</f>
        <v>137.5</v>
      </c>
      <c r="AG289" s="60">
        <f t="shared" ref="AG289:AG295" si="318">70/E289</f>
        <v>145.83333333333334</v>
      </c>
      <c r="AH289" s="60">
        <f t="shared" ref="AH289:AH295" si="319">75/E289</f>
        <v>156.25</v>
      </c>
      <c r="AI289" s="61">
        <f t="shared" ref="AI289:AI295" si="320">80/E289</f>
        <v>166.66666666666669</v>
      </c>
    </row>
    <row r="290" spans="1:35" x14ac:dyDescent="0.25">
      <c r="A290" s="132"/>
      <c r="B290" s="129"/>
      <c r="C290" s="126"/>
      <c r="D290" s="3" t="s">
        <v>23</v>
      </c>
      <c r="E290" s="3">
        <v>0.48</v>
      </c>
      <c r="F290" s="13">
        <v>4.5</v>
      </c>
      <c r="G290" s="58">
        <f t="shared" si="292"/>
        <v>33.333333333333336</v>
      </c>
      <c r="H290" s="55">
        <f t="shared" si="293"/>
        <v>33.333333333333336</v>
      </c>
      <c r="I290" s="55">
        <f t="shared" si="294"/>
        <v>33.333333333333336</v>
      </c>
      <c r="J290" s="55">
        <f t="shared" si="295"/>
        <v>33.333333333333336</v>
      </c>
      <c r="K290" s="55">
        <f t="shared" si="296"/>
        <v>52.083333333333336</v>
      </c>
      <c r="L290" s="55">
        <f t="shared" si="297"/>
        <v>66.666666666666671</v>
      </c>
      <c r="M290" s="55">
        <f t="shared" si="298"/>
        <v>75</v>
      </c>
      <c r="N290" s="55">
        <f t="shared" si="299"/>
        <v>16.666666666666668</v>
      </c>
      <c r="O290" s="55">
        <f t="shared" si="300"/>
        <v>16.666666666666668</v>
      </c>
      <c r="P290" s="59">
        <f t="shared" si="301"/>
        <v>21.666666666666668</v>
      </c>
      <c r="Q290" s="59">
        <f t="shared" si="302"/>
        <v>27.083333333333336</v>
      </c>
      <c r="R290" s="59">
        <f t="shared" si="303"/>
        <v>54.166666666666671</v>
      </c>
      <c r="S290" s="59">
        <f t="shared" si="304"/>
        <v>81.25</v>
      </c>
      <c r="T290" s="59">
        <f t="shared" si="305"/>
        <v>16.666666666666668</v>
      </c>
      <c r="U290" s="59">
        <f t="shared" si="306"/>
        <v>16.666666666666668</v>
      </c>
      <c r="V290" s="59">
        <f t="shared" si="307"/>
        <v>18.75</v>
      </c>
      <c r="W290" s="59">
        <f t="shared" si="308"/>
        <v>16.666666666666668</v>
      </c>
      <c r="X290" s="59">
        <f t="shared" si="309"/>
        <v>19.583333333333336</v>
      </c>
      <c r="Y290" s="59">
        <f t="shared" si="310"/>
        <v>25</v>
      </c>
      <c r="Z290" s="59">
        <f t="shared" si="311"/>
        <v>31.458333333333332</v>
      </c>
      <c r="AA290" s="59">
        <f t="shared" si="312"/>
        <v>55.208333333333336</v>
      </c>
      <c r="AB290" s="59">
        <f t="shared" si="313"/>
        <v>72.916666666666671</v>
      </c>
      <c r="AC290" s="59">
        <f t="shared" si="314"/>
        <v>72.916666666666671</v>
      </c>
      <c r="AD290" s="59">
        <f t="shared" si="315"/>
        <v>97.5</v>
      </c>
      <c r="AE290" s="60">
        <f t="shared" si="316"/>
        <v>135.41666666666669</v>
      </c>
      <c r="AF290" s="60">
        <f t="shared" si="317"/>
        <v>137.5</v>
      </c>
      <c r="AG290" s="60">
        <f t="shared" si="318"/>
        <v>145.83333333333334</v>
      </c>
      <c r="AH290" s="60">
        <f t="shared" si="319"/>
        <v>156.25</v>
      </c>
      <c r="AI290" s="61">
        <f t="shared" si="320"/>
        <v>166.66666666666669</v>
      </c>
    </row>
    <row r="291" spans="1:35" x14ac:dyDescent="0.25">
      <c r="A291" s="132"/>
      <c r="B291" s="129"/>
      <c r="C291" s="126"/>
      <c r="D291" s="3" t="s">
        <v>52</v>
      </c>
      <c r="E291" s="3">
        <v>0.78</v>
      </c>
      <c r="F291" s="13">
        <v>7</v>
      </c>
      <c r="G291" s="58">
        <f t="shared" si="292"/>
        <v>20.512820512820511</v>
      </c>
      <c r="H291" s="55">
        <f t="shared" si="293"/>
        <v>20.512820512820511</v>
      </c>
      <c r="I291" s="55">
        <f t="shared" si="294"/>
        <v>20.512820512820511</v>
      </c>
      <c r="J291" s="55">
        <f t="shared" si="295"/>
        <v>20.512820512820511</v>
      </c>
      <c r="K291" s="55">
        <f t="shared" si="296"/>
        <v>32.051282051282051</v>
      </c>
      <c r="L291" s="55">
        <f t="shared" si="297"/>
        <v>41.025641025641022</v>
      </c>
      <c r="M291" s="55">
        <f t="shared" si="298"/>
        <v>46.153846153846153</v>
      </c>
      <c r="N291" s="55">
        <f t="shared" si="299"/>
        <v>10.256410256410255</v>
      </c>
      <c r="O291" s="55">
        <f t="shared" si="300"/>
        <v>10.256410256410255</v>
      </c>
      <c r="P291" s="59">
        <f t="shared" si="301"/>
        <v>13.333333333333334</v>
      </c>
      <c r="Q291" s="59">
        <f t="shared" si="302"/>
        <v>16.666666666666668</v>
      </c>
      <c r="R291" s="59">
        <f t="shared" si="303"/>
        <v>33.333333333333336</v>
      </c>
      <c r="S291" s="59">
        <f t="shared" si="304"/>
        <v>50</v>
      </c>
      <c r="T291" s="59">
        <f t="shared" si="305"/>
        <v>10.256410256410255</v>
      </c>
      <c r="U291" s="59">
        <f t="shared" si="306"/>
        <v>10.256410256410255</v>
      </c>
      <c r="V291" s="59">
        <f t="shared" si="307"/>
        <v>11.538461538461538</v>
      </c>
      <c r="W291" s="59">
        <f t="shared" si="308"/>
        <v>10.256410256410255</v>
      </c>
      <c r="X291" s="59">
        <f t="shared" si="309"/>
        <v>12.051282051282051</v>
      </c>
      <c r="Y291" s="59">
        <f t="shared" si="310"/>
        <v>15.384615384615383</v>
      </c>
      <c r="Z291" s="59">
        <f t="shared" si="311"/>
        <v>19.358974358974358</v>
      </c>
      <c r="AA291" s="59">
        <f t="shared" si="312"/>
        <v>33.974358974358971</v>
      </c>
      <c r="AB291" s="59">
        <f t="shared" si="313"/>
        <v>44.871794871794869</v>
      </c>
      <c r="AC291" s="59">
        <f t="shared" si="314"/>
        <v>44.871794871794869</v>
      </c>
      <c r="AD291" s="59">
        <f t="shared" si="315"/>
        <v>59.999999999999993</v>
      </c>
      <c r="AE291" s="60">
        <f t="shared" si="316"/>
        <v>83.333333333333329</v>
      </c>
      <c r="AF291" s="60">
        <f t="shared" si="317"/>
        <v>84.615384615384613</v>
      </c>
      <c r="AG291" s="60">
        <f t="shared" si="318"/>
        <v>89.743589743589737</v>
      </c>
      <c r="AH291" s="60">
        <f t="shared" si="319"/>
        <v>96.153846153846146</v>
      </c>
      <c r="AI291" s="61">
        <f t="shared" si="320"/>
        <v>102.56410256410255</v>
      </c>
    </row>
    <row r="292" spans="1:35" x14ac:dyDescent="0.25">
      <c r="A292" s="132"/>
      <c r="B292" s="129"/>
      <c r="C292" s="126"/>
      <c r="D292" s="3" t="s">
        <v>81</v>
      </c>
      <c r="E292" s="3">
        <v>0.78</v>
      </c>
      <c r="F292" s="13">
        <v>7</v>
      </c>
      <c r="G292" s="58">
        <f t="shared" si="292"/>
        <v>20.512820512820511</v>
      </c>
      <c r="H292" s="55">
        <f t="shared" si="293"/>
        <v>20.512820512820511</v>
      </c>
      <c r="I292" s="55">
        <f t="shared" si="294"/>
        <v>20.512820512820511</v>
      </c>
      <c r="J292" s="55">
        <f t="shared" si="295"/>
        <v>20.512820512820511</v>
      </c>
      <c r="K292" s="55">
        <f t="shared" si="296"/>
        <v>32.051282051282051</v>
      </c>
      <c r="L292" s="55">
        <f t="shared" si="297"/>
        <v>41.025641025641022</v>
      </c>
      <c r="M292" s="55">
        <f t="shared" si="298"/>
        <v>46.153846153846153</v>
      </c>
      <c r="N292" s="55">
        <f t="shared" si="299"/>
        <v>10.256410256410255</v>
      </c>
      <c r="O292" s="55">
        <f t="shared" si="300"/>
        <v>10.256410256410255</v>
      </c>
      <c r="P292" s="59">
        <f t="shared" si="301"/>
        <v>13.333333333333334</v>
      </c>
      <c r="Q292" s="59">
        <f t="shared" si="302"/>
        <v>16.666666666666668</v>
      </c>
      <c r="R292" s="59">
        <f t="shared" si="303"/>
        <v>33.333333333333336</v>
      </c>
      <c r="S292" s="59">
        <f t="shared" si="304"/>
        <v>50</v>
      </c>
      <c r="T292" s="59">
        <f t="shared" si="305"/>
        <v>10.256410256410255</v>
      </c>
      <c r="U292" s="59">
        <f t="shared" si="306"/>
        <v>10.256410256410255</v>
      </c>
      <c r="V292" s="59">
        <f t="shared" si="307"/>
        <v>11.538461538461538</v>
      </c>
      <c r="W292" s="59">
        <f t="shared" si="308"/>
        <v>10.256410256410255</v>
      </c>
      <c r="X292" s="59">
        <f t="shared" si="309"/>
        <v>12.051282051282051</v>
      </c>
      <c r="Y292" s="59">
        <f t="shared" si="310"/>
        <v>15.384615384615383</v>
      </c>
      <c r="Z292" s="59">
        <f t="shared" si="311"/>
        <v>19.358974358974358</v>
      </c>
      <c r="AA292" s="59">
        <f t="shared" si="312"/>
        <v>33.974358974358971</v>
      </c>
      <c r="AB292" s="59">
        <f t="shared" si="313"/>
        <v>44.871794871794869</v>
      </c>
      <c r="AC292" s="59">
        <f t="shared" si="314"/>
        <v>44.871794871794869</v>
      </c>
      <c r="AD292" s="59">
        <f t="shared" si="315"/>
        <v>59.999999999999993</v>
      </c>
      <c r="AE292" s="60">
        <f t="shared" si="316"/>
        <v>83.333333333333329</v>
      </c>
      <c r="AF292" s="60">
        <f t="shared" si="317"/>
        <v>84.615384615384613</v>
      </c>
      <c r="AG292" s="60">
        <f t="shared" si="318"/>
        <v>89.743589743589737</v>
      </c>
      <c r="AH292" s="60">
        <f t="shared" si="319"/>
        <v>96.153846153846146</v>
      </c>
      <c r="AI292" s="61">
        <f t="shared" si="320"/>
        <v>102.56410256410255</v>
      </c>
    </row>
    <row r="293" spans="1:35" x14ac:dyDescent="0.25">
      <c r="A293" s="132"/>
      <c r="B293" s="129"/>
      <c r="C293" s="126"/>
      <c r="D293" s="3" t="s">
        <v>25</v>
      </c>
      <c r="E293" s="3">
        <v>0.96</v>
      </c>
      <c r="F293" s="13">
        <v>9</v>
      </c>
      <c r="G293" s="58">
        <f t="shared" si="292"/>
        <v>16.666666666666668</v>
      </c>
      <c r="H293" s="55">
        <f t="shared" si="293"/>
        <v>16.666666666666668</v>
      </c>
      <c r="I293" s="55">
        <f t="shared" si="294"/>
        <v>16.666666666666668</v>
      </c>
      <c r="J293" s="55">
        <f t="shared" si="295"/>
        <v>16.666666666666668</v>
      </c>
      <c r="K293" s="55">
        <f t="shared" si="296"/>
        <v>26.041666666666668</v>
      </c>
      <c r="L293" s="55">
        <f t="shared" si="297"/>
        <v>33.333333333333336</v>
      </c>
      <c r="M293" s="55">
        <f t="shared" si="298"/>
        <v>37.5</v>
      </c>
      <c r="N293" s="55">
        <f t="shared" si="299"/>
        <v>8.3333333333333339</v>
      </c>
      <c r="O293" s="55">
        <f t="shared" si="300"/>
        <v>8.3333333333333339</v>
      </c>
      <c r="P293" s="59">
        <f t="shared" si="301"/>
        <v>10.833333333333334</v>
      </c>
      <c r="Q293" s="59">
        <f t="shared" si="302"/>
        <v>13.541666666666668</v>
      </c>
      <c r="R293" s="59">
        <f t="shared" si="303"/>
        <v>27.083333333333336</v>
      </c>
      <c r="S293" s="59">
        <f t="shared" si="304"/>
        <v>40.625</v>
      </c>
      <c r="T293" s="59">
        <f t="shared" si="305"/>
        <v>8.3333333333333339</v>
      </c>
      <c r="U293" s="59">
        <f t="shared" si="306"/>
        <v>8.3333333333333339</v>
      </c>
      <c r="V293" s="59">
        <f t="shared" si="307"/>
        <v>9.375</v>
      </c>
      <c r="W293" s="59">
        <f t="shared" si="308"/>
        <v>8.3333333333333339</v>
      </c>
      <c r="X293" s="59">
        <f t="shared" si="309"/>
        <v>9.7916666666666679</v>
      </c>
      <c r="Y293" s="59">
        <f t="shared" si="310"/>
        <v>12.5</v>
      </c>
      <c r="Z293" s="59">
        <f t="shared" si="311"/>
        <v>15.729166666666666</v>
      </c>
      <c r="AA293" s="59">
        <f t="shared" si="312"/>
        <v>27.604166666666668</v>
      </c>
      <c r="AB293" s="59">
        <f t="shared" si="313"/>
        <v>36.458333333333336</v>
      </c>
      <c r="AC293" s="59">
        <f t="shared" si="314"/>
        <v>36.458333333333336</v>
      </c>
      <c r="AD293" s="59">
        <f t="shared" si="315"/>
        <v>48.75</v>
      </c>
      <c r="AE293" s="60">
        <f t="shared" si="316"/>
        <v>67.708333333333343</v>
      </c>
      <c r="AF293" s="60">
        <f t="shared" si="317"/>
        <v>68.75</v>
      </c>
      <c r="AG293" s="60">
        <f t="shared" si="318"/>
        <v>72.916666666666671</v>
      </c>
      <c r="AH293" s="60">
        <f t="shared" si="319"/>
        <v>78.125</v>
      </c>
      <c r="AI293" s="61">
        <f t="shared" si="320"/>
        <v>83.333333333333343</v>
      </c>
    </row>
    <row r="294" spans="1:35" x14ac:dyDescent="0.25">
      <c r="A294" s="132"/>
      <c r="B294" s="129"/>
      <c r="C294" s="126"/>
      <c r="D294" s="3" t="s">
        <v>87</v>
      </c>
      <c r="E294" s="3">
        <v>0.96</v>
      </c>
      <c r="F294" s="13">
        <v>9</v>
      </c>
      <c r="G294" s="58">
        <f t="shared" si="292"/>
        <v>16.666666666666668</v>
      </c>
      <c r="H294" s="55">
        <f t="shared" si="293"/>
        <v>16.666666666666668</v>
      </c>
      <c r="I294" s="55">
        <f t="shared" si="294"/>
        <v>16.666666666666668</v>
      </c>
      <c r="J294" s="55">
        <f t="shared" si="295"/>
        <v>16.666666666666668</v>
      </c>
      <c r="K294" s="55">
        <f t="shared" si="296"/>
        <v>26.041666666666668</v>
      </c>
      <c r="L294" s="55">
        <f t="shared" si="297"/>
        <v>33.333333333333336</v>
      </c>
      <c r="M294" s="55">
        <f t="shared" si="298"/>
        <v>37.5</v>
      </c>
      <c r="N294" s="55">
        <f t="shared" si="299"/>
        <v>8.3333333333333339</v>
      </c>
      <c r="O294" s="55">
        <f t="shared" si="300"/>
        <v>8.3333333333333339</v>
      </c>
      <c r="P294" s="59">
        <f t="shared" si="301"/>
        <v>10.833333333333334</v>
      </c>
      <c r="Q294" s="59">
        <f t="shared" si="302"/>
        <v>13.541666666666668</v>
      </c>
      <c r="R294" s="59">
        <f t="shared" si="303"/>
        <v>27.083333333333336</v>
      </c>
      <c r="S294" s="59">
        <f t="shared" si="304"/>
        <v>40.625</v>
      </c>
      <c r="T294" s="59">
        <f t="shared" si="305"/>
        <v>8.3333333333333339</v>
      </c>
      <c r="U294" s="59">
        <f t="shared" si="306"/>
        <v>8.3333333333333339</v>
      </c>
      <c r="V294" s="59">
        <f t="shared" si="307"/>
        <v>9.375</v>
      </c>
      <c r="W294" s="59">
        <f t="shared" si="308"/>
        <v>8.3333333333333339</v>
      </c>
      <c r="X294" s="59">
        <f t="shared" si="309"/>
        <v>9.7916666666666679</v>
      </c>
      <c r="Y294" s="59">
        <f t="shared" si="310"/>
        <v>12.5</v>
      </c>
      <c r="Z294" s="59">
        <f t="shared" si="311"/>
        <v>15.729166666666666</v>
      </c>
      <c r="AA294" s="59">
        <f t="shared" si="312"/>
        <v>27.604166666666668</v>
      </c>
      <c r="AB294" s="59">
        <f t="shared" si="313"/>
        <v>36.458333333333336</v>
      </c>
      <c r="AC294" s="59">
        <f t="shared" si="314"/>
        <v>36.458333333333336</v>
      </c>
      <c r="AD294" s="59">
        <f t="shared" si="315"/>
        <v>48.75</v>
      </c>
      <c r="AE294" s="60">
        <f t="shared" si="316"/>
        <v>67.708333333333343</v>
      </c>
      <c r="AF294" s="60">
        <f t="shared" si="317"/>
        <v>68.75</v>
      </c>
      <c r="AG294" s="60">
        <f t="shared" si="318"/>
        <v>72.916666666666671</v>
      </c>
      <c r="AH294" s="60">
        <f t="shared" si="319"/>
        <v>78.125</v>
      </c>
      <c r="AI294" s="61">
        <f t="shared" si="320"/>
        <v>83.333333333333343</v>
      </c>
    </row>
    <row r="295" spans="1:35" ht="15.75" thickBot="1" x14ac:dyDescent="0.3">
      <c r="A295" s="133"/>
      <c r="B295" s="130"/>
      <c r="C295" s="127"/>
      <c r="D295" s="4" t="s">
        <v>89</v>
      </c>
      <c r="E295" s="4">
        <v>1.2</v>
      </c>
      <c r="F295" s="14">
        <v>18</v>
      </c>
      <c r="G295" s="58">
        <f t="shared" si="292"/>
        <v>13.333333333333334</v>
      </c>
      <c r="H295" s="55">
        <f t="shared" si="293"/>
        <v>13.333333333333334</v>
      </c>
      <c r="I295" s="55">
        <f t="shared" si="294"/>
        <v>13.333333333333334</v>
      </c>
      <c r="J295" s="55">
        <f t="shared" si="295"/>
        <v>13.333333333333334</v>
      </c>
      <c r="K295" s="55">
        <f t="shared" si="296"/>
        <v>20.833333333333336</v>
      </c>
      <c r="L295" s="55">
        <f t="shared" si="297"/>
        <v>26.666666666666668</v>
      </c>
      <c r="M295" s="55">
        <f t="shared" si="298"/>
        <v>30</v>
      </c>
      <c r="N295" s="55">
        <f t="shared" si="299"/>
        <v>6.666666666666667</v>
      </c>
      <c r="O295" s="55">
        <f t="shared" si="300"/>
        <v>6.666666666666667</v>
      </c>
      <c r="P295" s="59">
        <f t="shared" si="301"/>
        <v>8.6666666666666679</v>
      </c>
      <c r="Q295" s="59">
        <f t="shared" si="302"/>
        <v>10.833333333333334</v>
      </c>
      <c r="R295" s="59">
        <f t="shared" si="303"/>
        <v>21.666666666666668</v>
      </c>
      <c r="S295" s="59">
        <f t="shared" si="304"/>
        <v>32.5</v>
      </c>
      <c r="T295" s="59">
        <f t="shared" si="305"/>
        <v>6.666666666666667</v>
      </c>
      <c r="U295" s="59">
        <f t="shared" si="306"/>
        <v>6.666666666666667</v>
      </c>
      <c r="V295" s="59">
        <f t="shared" si="307"/>
        <v>7.5</v>
      </c>
      <c r="W295" s="59">
        <f t="shared" si="308"/>
        <v>6.666666666666667</v>
      </c>
      <c r="X295" s="59">
        <f t="shared" si="309"/>
        <v>7.8333333333333339</v>
      </c>
      <c r="Y295" s="59">
        <f t="shared" si="310"/>
        <v>10</v>
      </c>
      <c r="Z295" s="59">
        <f t="shared" si="311"/>
        <v>12.583333333333334</v>
      </c>
      <c r="AA295" s="59">
        <f t="shared" si="312"/>
        <v>22.083333333333336</v>
      </c>
      <c r="AB295" s="59">
        <f t="shared" si="313"/>
        <v>29.166666666666668</v>
      </c>
      <c r="AC295" s="59">
        <f t="shared" si="314"/>
        <v>29.166666666666668</v>
      </c>
      <c r="AD295" s="59">
        <f t="shared" si="315"/>
        <v>39</v>
      </c>
      <c r="AE295" s="60">
        <f t="shared" si="316"/>
        <v>54.166666666666671</v>
      </c>
      <c r="AF295" s="60">
        <f t="shared" si="317"/>
        <v>55</v>
      </c>
      <c r="AG295" s="60">
        <f t="shared" si="318"/>
        <v>58.333333333333336</v>
      </c>
      <c r="AH295" s="60">
        <f t="shared" si="319"/>
        <v>62.5</v>
      </c>
      <c r="AI295" s="61">
        <f t="shared" si="320"/>
        <v>66.666666666666671</v>
      </c>
    </row>
    <row r="296" spans="1:35" ht="15.75" thickBot="1" x14ac:dyDescent="0.3">
      <c r="A296" s="2"/>
      <c r="B296" s="36"/>
      <c r="C296" s="36"/>
      <c r="D296" s="19"/>
      <c r="E296" s="19"/>
      <c r="F296" s="19"/>
      <c r="G296" s="93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1"/>
    </row>
    <row r="297" spans="1:35" x14ac:dyDescent="0.25">
      <c r="A297" s="143" t="s">
        <v>112</v>
      </c>
      <c r="B297" s="128" t="s">
        <v>113</v>
      </c>
      <c r="C297" s="125" t="s">
        <v>114</v>
      </c>
      <c r="D297" s="11">
        <v>4</v>
      </c>
      <c r="E297" s="11">
        <v>0.03</v>
      </c>
      <c r="F297" s="12" t="s">
        <v>90</v>
      </c>
      <c r="G297" s="58">
        <f>3/E297</f>
        <v>100</v>
      </c>
      <c r="H297" s="55">
        <f>6/E297</f>
        <v>200</v>
      </c>
      <c r="I297" s="55">
        <f>9/E297</f>
        <v>300</v>
      </c>
      <c r="J297" s="55">
        <f>12/E297</f>
        <v>400</v>
      </c>
      <c r="K297" s="55">
        <f>20/E297</f>
        <v>666.66666666666674</v>
      </c>
      <c r="L297" s="55">
        <f>25/E297</f>
        <v>833.33333333333337</v>
      </c>
      <c r="M297" s="55">
        <f>30/E297</f>
        <v>1000</v>
      </c>
      <c r="N297" s="55">
        <f>2/E297</f>
        <v>66.666666666666671</v>
      </c>
      <c r="O297" s="55">
        <f>3.5/E297</f>
        <v>116.66666666666667</v>
      </c>
      <c r="P297" s="59">
        <f>4.75/E297</f>
        <v>158.33333333333334</v>
      </c>
      <c r="Q297" s="59">
        <f>5.1/E297</f>
        <v>170</v>
      </c>
      <c r="R297" s="59">
        <f>12.5/E297</f>
        <v>416.66666666666669</v>
      </c>
      <c r="S297" s="59">
        <f>18/E297</f>
        <v>600</v>
      </c>
      <c r="T297" s="59">
        <f>3.5/E297</f>
        <v>116.66666666666667</v>
      </c>
      <c r="U297" s="59">
        <f>3.5/E297</f>
        <v>116.66666666666667</v>
      </c>
      <c r="V297" s="59">
        <f>5/E297</f>
        <v>166.66666666666669</v>
      </c>
      <c r="W297" s="59">
        <f>5/E297</f>
        <v>166.66666666666669</v>
      </c>
      <c r="X297" s="59">
        <f>5.5/E297</f>
        <v>183.33333333333334</v>
      </c>
      <c r="Y297" s="59">
        <f>6.5/E297</f>
        <v>216.66666666666669</v>
      </c>
      <c r="Z297" s="59">
        <f>7.25/E297</f>
        <v>241.66666666666669</v>
      </c>
      <c r="AA297" s="59">
        <f>14.75/E297</f>
        <v>491.66666666666669</v>
      </c>
      <c r="AB297" s="59">
        <f>20.5/E297</f>
        <v>683.33333333333337</v>
      </c>
      <c r="AC297" s="59">
        <f>21/E297</f>
        <v>700</v>
      </c>
      <c r="AD297" s="59">
        <f>25/E297</f>
        <v>833.33333333333337</v>
      </c>
      <c r="AE297" s="60">
        <f>40/E297</f>
        <v>1333.3333333333335</v>
      </c>
      <c r="AF297" s="60">
        <f>41/E297</f>
        <v>1366.6666666666667</v>
      </c>
      <c r="AG297" s="60">
        <f>43/E297</f>
        <v>1433.3333333333335</v>
      </c>
      <c r="AH297" s="60">
        <f>46/E297</f>
        <v>1533.3333333333335</v>
      </c>
      <c r="AI297" s="61">
        <f>50/E297</f>
        <v>1666.6666666666667</v>
      </c>
    </row>
    <row r="298" spans="1:35" x14ac:dyDescent="0.25">
      <c r="A298" s="144"/>
      <c r="B298" s="129"/>
      <c r="C298" s="126"/>
      <c r="D298" s="3">
        <v>6</v>
      </c>
      <c r="E298" s="3">
        <v>3.3000000000000002E-2</v>
      </c>
      <c r="F298" s="13" t="s">
        <v>90</v>
      </c>
      <c r="G298" s="58">
        <f t="shared" ref="G298:G345" si="321">3/E298</f>
        <v>90.909090909090907</v>
      </c>
      <c r="H298" s="55">
        <f t="shared" ref="H298:H361" si="322">6/E298</f>
        <v>181.81818181818181</v>
      </c>
      <c r="I298" s="55">
        <f t="shared" ref="I298:I361" si="323">9/E298</f>
        <v>272.72727272727269</v>
      </c>
      <c r="J298" s="55">
        <f t="shared" ref="J298:J361" si="324">12/E298</f>
        <v>363.63636363636363</v>
      </c>
      <c r="K298" s="55">
        <f t="shared" ref="K298:K361" si="325">20/E298</f>
        <v>606.06060606060601</v>
      </c>
      <c r="L298" s="55">
        <f t="shared" ref="L298:L361" si="326">25/E298</f>
        <v>757.57575757575751</v>
      </c>
      <c r="M298" s="55">
        <f t="shared" ref="M298:M361" si="327">30/E298</f>
        <v>909.09090909090901</v>
      </c>
      <c r="N298" s="55">
        <f t="shared" ref="N298:N361" si="328">2/E298</f>
        <v>60.606060606060602</v>
      </c>
      <c r="O298" s="55">
        <f t="shared" ref="O298:O361" si="329">3.5/E298</f>
        <v>106.06060606060606</v>
      </c>
      <c r="P298" s="59">
        <f t="shared" ref="P298:P361" si="330">4.75/E298</f>
        <v>143.93939393939394</v>
      </c>
      <c r="Q298" s="59">
        <f t="shared" ref="Q298:Q361" si="331">5.1/E298</f>
        <v>154.54545454545453</v>
      </c>
      <c r="R298" s="59">
        <f t="shared" ref="R298:R361" si="332">12.5/E298</f>
        <v>378.78787878787875</v>
      </c>
      <c r="S298" s="59">
        <f t="shared" ref="S298:S361" si="333">18/E298</f>
        <v>545.45454545454538</v>
      </c>
      <c r="T298" s="59">
        <f t="shared" ref="T298:T361" si="334">3.5/E298</f>
        <v>106.06060606060606</v>
      </c>
      <c r="U298" s="59">
        <f t="shared" ref="U298:U361" si="335">3.5/E298</f>
        <v>106.06060606060606</v>
      </c>
      <c r="V298" s="59">
        <f t="shared" ref="V298:V361" si="336">5/E298</f>
        <v>151.5151515151515</v>
      </c>
      <c r="W298" s="59">
        <f t="shared" ref="W298:W361" si="337">5/E298</f>
        <v>151.5151515151515</v>
      </c>
      <c r="X298" s="59">
        <f t="shared" ref="X298:X361" si="338">5.5/E298</f>
        <v>166.66666666666666</v>
      </c>
      <c r="Y298" s="59">
        <f t="shared" ref="Y298:Y361" si="339">6.5/E298</f>
        <v>196.96969696969697</v>
      </c>
      <c r="Z298" s="59">
        <f t="shared" ref="Z298:Z361" si="340">7.25/E298</f>
        <v>219.69696969696969</v>
      </c>
      <c r="AA298" s="59">
        <f t="shared" ref="AA298:AA361" si="341">14.75/E298</f>
        <v>446.96969696969694</v>
      </c>
      <c r="AB298" s="59">
        <f t="shared" ref="AB298:AB361" si="342">20.5/E298</f>
        <v>621.21212121212113</v>
      </c>
      <c r="AC298" s="59">
        <f t="shared" ref="AC298:AC361" si="343">21/E298</f>
        <v>636.36363636363637</v>
      </c>
      <c r="AD298" s="59">
        <f t="shared" ref="AD298:AD361" si="344">25/E298</f>
        <v>757.57575757575751</v>
      </c>
      <c r="AE298" s="60">
        <f t="shared" ref="AE298:AE361" si="345">40/E298</f>
        <v>1212.121212121212</v>
      </c>
      <c r="AF298" s="60">
        <f t="shared" ref="AF298:AF361" si="346">41/E298</f>
        <v>1242.4242424242423</v>
      </c>
      <c r="AG298" s="60">
        <f t="shared" ref="AG298:AG361" si="347">43/E298</f>
        <v>1303.030303030303</v>
      </c>
      <c r="AH298" s="60">
        <f t="shared" ref="AH298:AH361" si="348">46/E298</f>
        <v>1393.9393939393938</v>
      </c>
      <c r="AI298" s="61">
        <f t="shared" ref="AI298:AI361" si="349">50/E298</f>
        <v>1515.151515151515</v>
      </c>
    </row>
    <row r="299" spans="1:35" x14ac:dyDescent="0.25">
      <c r="A299" s="144"/>
      <c r="B299" s="129"/>
      <c r="C299" s="126"/>
      <c r="D299" s="3" t="s">
        <v>59</v>
      </c>
      <c r="E299" s="3">
        <v>0.06</v>
      </c>
      <c r="F299" s="13" t="s">
        <v>90</v>
      </c>
      <c r="G299" s="58">
        <f t="shared" si="321"/>
        <v>50</v>
      </c>
      <c r="H299" s="55">
        <f t="shared" si="322"/>
        <v>100</v>
      </c>
      <c r="I299" s="55">
        <f t="shared" si="323"/>
        <v>150</v>
      </c>
      <c r="J299" s="55">
        <f t="shared" si="324"/>
        <v>200</v>
      </c>
      <c r="K299" s="55">
        <f t="shared" si="325"/>
        <v>333.33333333333337</v>
      </c>
      <c r="L299" s="55">
        <f t="shared" si="326"/>
        <v>416.66666666666669</v>
      </c>
      <c r="M299" s="55">
        <f t="shared" si="327"/>
        <v>500</v>
      </c>
      <c r="N299" s="55">
        <f t="shared" si="328"/>
        <v>33.333333333333336</v>
      </c>
      <c r="O299" s="55">
        <f t="shared" si="329"/>
        <v>58.333333333333336</v>
      </c>
      <c r="P299" s="59">
        <f t="shared" si="330"/>
        <v>79.166666666666671</v>
      </c>
      <c r="Q299" s="59">
        <f t="shared" si="331"/>
        <v>85</v>
      </c>
      <c r="R299" s="59">
        <f t="shared" si="332"/>
        <v>208.33333333333334</v>
      </c>
      <c r="S299" s="59">
        <f t="shared" si="333"/>
        <v>300</v>
      </c>
      <c r="T299" s="59">
        <f t="shared" si="334"/>
        <v>58.333333333333336</v>
      </c>
      <c r="U299" s="59">
        <f t="shared" si="335"/>
        <v>58.333333333333336</v>
      </c>
      <c r="V299" s="59">
        <f t="shared" si="336"/>
        <v>83.333333333333343</v>
      </c>
      <c r="W299" s="59">
        <f t="shared" si="337"/>
        <v>83.333333333333343</v>
      </c>
      <c r="X299" s="59">
        <f t="shared" si="338"/>
        <v>91.666666666666671</v>
      </c>
      <c r="Y299" s="59">
        <f t="shared" si="339"/>
        <v>108.33333333333334</v>
      </c>
      <c r="Z299" s="59">
        <f t="shared" si="340"/>
        <v>120.83333333333334</v>
      </c>
      <c r="AA299" s="59">
        <f t="shared" si="341"/>
        <v>245.83333333333334</v>
      </c>
      <c r="AB299" s="59">
        <f t="shared" si="342"/>
        <v>341.66666666666669</v>
      </c>
      <c r="AC299" s="59">
        <f t="shared" si="343"/>
        <v>350</v>
      </c>
      <c r="AD299" s="59">
        <f t="shared" si="344"/>
        <v>416.66666666666669</v>
      </c>
      <c r="AE299" s="60">
        <f t="shared" si="345"/>
        <v>666.66666666666674</v>
      </c>
      <c r="AF299" s="60">
        <f t="shared" si="346"/>
        <v>683.33333333333337</v>
      </c>
      <c r="AG299" s="60">
        <f t="shared" si="347"/>
        <v>716.66666666666674</v>
      </c>
      <c r="AH299" s="60">
        <f t="shared" si="348"/>
        <v>766.66666666666674</v>
      </c>
      <c r="AI299" s="61">
        <f t="shared" si="349"/>
        <v>833.33333333333337</v>
      </c>
    </row>
    <row r="300" spans="1:35" x14ac:dyDescent="0.25">
      <c r="A300" s="144"/>
      <c r="B300" s="129"/>
      <c r="C300" s="126"/>
      <c r="D300" s="3">
        <v>8</v>
      </c>
      <c r="E300" s="3">
        <v>0.04</v>
      </c>
      <c r="F300" s="13" t="s">
        <v>90</v>
      </c>
      <c r="G300" s="58">
        <f t="shared" si="321"/>
        <v>75</v>
      </c>
      <c r="H300" s="55">
        <f t="shared" si="322"/>
        <v>150</v>
      </c>
      <c r="I300" s="55">
        <f t="shared" si="323"/>
        <v>225</v>
      </c>
      <c r="J300" s="55">
        <f t="shared" si="324"/>
        <v>300</v>
      </c>
      <c r="K300" s="55">
        <f t="shared" si="325"/>
        <v>500</v>
      </c>
      <c r="L300" s="55">
        <f t="shared" si="326"/>
        <v>625</v>
      </c>
      <c r="M300" s="55">
        <f t="shared" si="327"/>
        <v>750</v>
      </c>
      <c r="N300" s="55">
        <f t="shared" si="328"/>
        <v>50</v>
      </c>
      <c r="O300" s="55">
        <f t="shared" si="329"/>
        <v>87.5</v>
      </c>
      <c r="P300" s="59">
        <f t="shared" si="330"/>
        <v>118.75</v>
      </c>
      <c r="Q300" s="59">
        <f t="shared" si="331"/>
        <v>127.49999999999999</v>
      </c>
      <c r="R300" s="59">
        <f t="shared" si="332"/>
        <v>312.5</v>
      </c>
      <c r="S300" s="59">
        <f t="shared" si="333"/>
        <v>450</v>
      </c>
      <c r="T300" s="59">
        <f t="shared" si="334"/>
        <v>87.5</v>
      </c>
      <c r="U300" s="59">
        <f t="shared" si="335"/>
        <v>87.5</v>
      </c>
      <c r="V300" s="59">
        <f t="shared" si="336"/>
        <v>125</v>
      </c>
      <c r="W300" s="59">
        <f t="shared" si="337"/>
        <v>125</v>
      </c>
      <c r="X300" s="59">
        <f t="shared" si="338"/>
        <v>137.5</v>
      </c>
      <c r="Y300" s="59">
        <f t="shared" si="339"/>
        <v>162.5</v>
      </c>
      <c r="Z300" s="59">
        <f t="shared" si="340"/>
        <v>181.25</v>
      </c>
      <c r="AA300" s="59">
        <f t="shared" si="341"/>
        <v>368.75</v>
      </c>
      <c r="AB300" s="59">
        <f t="shared" si="342"/>
        <v>512.5</v>
      </c>
      <c r="AC300" s="59">
        <f t="shared" si="343"/>
        <v>525</v>
      </c>
      <c r="AD300" s="59">
        <f t="shared" si="344"/>
        <v>625</v>
      </c>
      <c r="AE300" s="60">
        <f t="shared" si="345"/>
        <v>1000</v>
      </c>
      <c r="AF300" s="60">
        <f t="shared" si="346"/>
        <v>1025</v>
      </c>
      <c r="AG300" s="60">
        <f t="shared" si="347"/>
        <v>1075</v>
      </c>
      <c r="AH300" s="60">
        <f t="shared" si="348"/>
        <v>1150</v>
      </c>
      <c r="AI300" s="61">
        <f t="shared" si="349"/>
        <v>1250</v>
      </c>
    </row>
    <row r="301" spans="1:35" x14ac:dyDescent="0.25">
      <c r="A301" s="144"/>
      <c r="B301" s="129"/>
      <c r="C301" s="126"/>
      <c r="D301" s="3" t="s">
        <v>60</v>
      </c>
      <c r="E301" s="3">
        <v>0.08</v>
      </c>
      <c r="F301" s="13" t="s">
        <v>90</v>
      </c>
      <c r="G301" s="58">
        <f t="shared" si="321"/>
        <v>37.5</v>
      </c>
      <c r="H301" s="55">
        <f t="shared" si="322"/>
        <v>75</v>
      </c>
      <c r="I301" s="55">
        <f t="shared" si="323"/>
        <v>112.5</v>
      </c>
      <c r="J301" s="55">
        <f t="shared" si="324"/>
        <v>150</v>
      </c>
      <c r="K301" s="55">
        <f t="shared" si="325"/>
        <v>250</v>
      </c>
      <c r="L301" s="55">
        <f t="shared" si="326"/>
        <v>312.5</v>
      </c>
      <c r="M301" s="55">
        <f t="shared" si="327"/>
        <v>375</v>
      </c>
      <c r="N301" s="55">
        <f t="shared" si="328"/>
        <v>25</v>
      </c>
      <c r="O301" s="55">
        <f t="shared" si="329"/>
        <v>43.75</v>
      </c>
      <c r="P301" s="59">
        <f t="shared" si="330"/>
        <v>59.375</v>
      </c>
      <c r="Q301" s="59">
        <f t="shared" si="331"/>
        <v>63.749999999999993</v>
      </c>
      <c r="R301" s="59">
        <f t="shared" si="332"/>
        <v>156.25</v>
      </c>
      <c r="S301" s="59">
        <f t="shared" si="333"/>
        <v>225</v>
      </c>
      <c r="T301" s="59">
        <f t="shared" si="334"/>
        <v>43.75</v>
      </c>
      <c r="U301" s="59">
        <f t="shared" si="335"/>
        <v>43.75</v>
      </c>
      <c r="V301" s="59">
        <f t="shared" si="336"/>
        <v>62.5</v>
      </c>
      <c r="W301" s="59">
        <f t="shared" si="337"/>
        <v>62.5</v>
      </c>
      <c r="X301" s="59">
        <f t="shared" si="338"/>
        <v>68.75</v>
      </c>
      <c r="Y301" s="59">
        <f t="shared" si="339"/>
        <v>81.25</v>
      </c>
      <c r="Z301" s="59">
        <f t="shared" si="340"/>
        <v>90.625</v>
      </c>
      <c r="AA301" s="59">
        <f t="shared" si="341"/>
        <v>184.375</v>
      </c>
      <c r="AB301" s="59">
        <f t="shared" si="342"/>
        <v>256.25</v>
      </c>
      <c r="AC301" s="59">
        <f t="shared" si="343"/>
        <v>262.5</v>
      </c>
      <c r="AD301" s="59">
        <f t="shared" si="344"/>
        <v>312.5</v>
      </c>
      <c r="AE301" s="60">
        <f t="shared" si="345"/>
        <v>500</v>
      </c>
      <c r="AF301" s="60">
        <f t="shared" si="346"/>
        <v>512.5</v>
      </c>
      <c r="AG301" s="60">
        <f t="shared" si="347"/>
        <v>537.5</v>
      </c>
      <c r="AH301" s="60">
        <f t="shared" si="348"/>
        <v>575</v>
      </c>
      <c r="AI301" s="61">
        <f t="shared" si="349"/>
        <v>625</v>
      </c>
    </row>
    <row r="302" spans="1:35" x14ac:dyDescent="0.25">
      <c r="A302" s="144"/>
      <c r="B302" s="129"/>
      <c r="C302" s="126"/>
      <c r="D302" s="3">
        <v>10</v>
      </c>
      <c r="E302" s="3">
        <v>0.05</v>
      </c>
      <c r="F302" s="13" t="s">
        <v>90</v>
      </c>
      <c r="G302" s="58">
        <f t="shared" si="321"/>
        <v>60</v>
      </c>
      <c r="H302" s="55">
        <f t="shared" si="322"/>
        <v>120</v>
      </c>
      <c r="I302" s="55">
        <f t="shared" si="323"/>
        <v>180</v>
      </c>
      <c r="J302" s="55">
        <f t="shared" si="324"/>
        <v>240</v>
      </c>
      <c r="K302" s="55">
        <f t="shared" si="325"/>
        <v>400</v>
      </c>
      <c r="L302" s="55">
        <f t="shared" si="326"/>
        <v>500</v>
      </c>
      <c r="M302" s="55">
        <f t="shared" si="327"/>
        <v>600</v>
      </c>
      <c r="N302" s="55">
        <f t="shared" si="328"/>
        <v>40</v>
      </c>
      <c r="O302" s="55">
        <f t="shared" si="329"/>
        <v>70</v>
      </c>
      <c r="P302" s="59">
        <f t="shared" si="330"/>
        <v>95</v>
      </c>
      <c r="Q302" s="59">
        <f t="shared" si="331"/>
        <v>101.99999999999999</v>
      </c>
      <c r="R302" s="59">
        <f t="shared" si="332"/>
        <v>250</v>
      </c>
      <c r="S302" s="59">
        <f t="shared" si="333"/>
        <v>360</v>
      </c>
      <c r="T302" s="59">
        <f t="shared" si="334"/>
        <v>70</v>
      </c>
      <c r="U302" s="59">
        <f t="shared" si="335"/>
        <v>70</v>
      </c>
      <c r="V302" s="59">
        <f t="shared" si="336"/>
        <v>100</v>
      </c>
      <c r="W302" s="59">
        <f t="shared" si="337"/>
        <v>100</v>
      </c>
      <c r="X302" s="59">
        <f t="shared" si="338"/>
        <v>110</v>
      </c>
      <c r="Y302" s="59">
        <f t="shared" si="339"/>
        <v>130</v>
      </c>
      <c r="Z302" s="59">
        <f t="shared" si="340"/>
        <v>145</v>
      </c>
      <c r="AA302" s="59">
        <f t="shared" si="341"/>
        <v>295</v>
      </c>
      <c r="AB302" s="59">
        <f t="shared" si="342"/>
        <v>410</v>
      </c>
      <c r="AC302" s="59">
        <f t="shared" si="343"/>
        <v>420</v>
      </c>
      <c r="AD302" s="59">
        <f t="shared" si="344"/>
        <v>500</v>
      </c>
      <c r="AE302" s="60">
        <f t="shared" si="345"/>
        <v>800</v>
      </c>
      <c r="AF302" s="60">
        <f t="shared" si="346"/>
        <v>820</v>
      </c>
      <c r="AG302" s="60">
        <f t="shared" si="347"/>
        <v>860</v>
      </c>
      <c r="AH302" s="60">
        <f t="shared" si="348"/>
        <v>920</v>
      </c>
      <c r="AI302" s="61">
        <f t="shared" si="349"/>
        <v>1000</v>
      </c>
    </row>
    <row r="303" spans="1:35" x14ac:dyDescent="0.25">
      <c r="A303" s="144"/>
      <c r="B303" s="129"/>
      <c r="C303" s="126"/>
      <c r="D303" s="3" t="s">
        <v>27</v>
      </c>
      <c r="E303" s="3">
        <v>0.09</v>
      </c>
      <c r="F303" s="13" t="s">
        <v>90</v>
      </c>
      <c r="G303" s="58">
        <f t="shared" si="321"/>
        <v>33.333333333333336</v>
      </c>
      <c r="H303" s="55">
        <f t="shared" si="322"/>
        <v>66.666666666666671</v>
      </c>
      <c r="I303" s="55">
        <f t="shared" si="323"/>
        <v>100</v>
      </c>
      <c r="J303" s="55">
        <f t="shared" si="324"/>
        <v>133.33333333333334</v>
      </c>
      <c r="K303" s="55">
        <f t="shared" si="325"/>
        <v>222.22222222222223</v>
      </c>
      <c r="L303" s="55">
        <f t="shared" si="326"/>
        <v>277.77777777777777</v>
      </c>
      <c r="M303" s="55">
        <f t="shared" si="327"/>
        <v>333.33333333333337</v>
      </c>
      <c r="N303" s="55">
        <f t="shared" si="328"/>
        <v>22.222222222222221</v>
      </c>
      <c r="O303" s="55">
        <f t="shared" si="329"/>
        <v>38.888888888888893</v>
      </c>
      <c r="P303" s="59">
        <f t="shared" si="330"/>
        <v>52.777777777777779</v>
      </c>
      <c r="Q303" s="59">
        <f t="shared" si="331"/>
        <v>56.666666666666664</v>
      </c>
      <c r="R303" s="59">
        <f t="shared" si="332"/>
        <v>138.88888888888889</v>
      </c>
      <c r="S303" s="59">
        <f t="shared" si="333"/>
        <v>200</v>
      </c>
      <c r="T303" s="59">
        <f t="shared" si="334"/>
        <v>38.888888888888893</v>
      </c>
      <c r="U303" s="59">
        <f t="shared" si="335"/>
        <v>38.888888888888893</v>
      </c>
      <c r="V303" s="59">
        <f t="shared" si="336"/>
        <v>55.555555555555557</v>
      </c>
      <c r="W303" s="59">
        <f t="shared" si="337"/>
        <v>55.555555555555557</v>
      </c>
      <c r="X303" s="59">
        <f t="shared" si="338"/>
        <v>61.111111111111114</v>
      </c>
      <c r="Y303" s="59">
        <f t="shared" si="339"/>
        <v>72.222222222222229</v>
      </c>
      <c r="Z303" s="59">
        <f t="shared" si="340"/>
        <v>80.555555555555557</v>
      </c>
      <c r="AA303" s="59">
        <f t="shared" si="341"/>
        <v>163.88888888888889</v>
      </c>
      <c r="AB303" s="59">
        <f t="shared" si="342"/>
        <v>227.7777777777778</v>
      </c>
      <c r="AC303" s="59">
        <f t="shared" si="343"/>
        <v>233.33333333333334</v>
      </c>
      <c r="AD303" s="59">
        <f t="shared" si="344"/>
        <v>277.77777777777777</v>
      </c>
      <c r="AE303" s="60">
        <f t="shared" si="345"/>
        <v>444.44444444444446</v>
      </c>
      <c r="AF303" s="60">
        <f t="shared" si="346"/>
        <v>455.5555555555556</v>
      </c>
      <c r="AG303" s="60">
        <f t="shared" si="347"/>
        <v>477.77777777777777</v>
      </c>
      <c r="AH303" s="60">
        <f t="shared" si="348"/>
        <v>511.11111111111114</v>
      </c>
      <c r="AI303" s="61">
        <f t="shared" si="349"/>
        <v>555.55555555555554</v>
      </c>
    </row>
    <row r="304" spans="1:35" x14ac:dyDescent="0.25">
      <c r="A304" s="144"/>
      <c r="B304" s="129"/>
      <c r="C304" s="126"/>
      <c r="D304" s="3">
        <v>11</v>
      </c>
      <c r="E304" s="3">
        <v>0.06</v>
      </c>
      <c r="F304" s="13" t="s">
        <v>90</v>
      </c>
      <c r="G304" s="58">
        <f t="shared" si="321"/>
        <v>50</v>
      </c>
      <c r="H304" s="55">
        <f t="shared" si="322"/>
        <v>100</v>
      </c>
      <c r="I304" s="55">
        <f t="shared" si="323"/>
        <v>150</v>
      </c>
      <c r="J304" s="55">
        <f t="shared" si="324"/>
        <v>200</v>
      </c>
      <c r="K304" s="55">
        <f t="shared" si="325"/>
        <v>333.33333333333337</v>
      </c>
      <c r="L304" s="55">
        <f t="shared" si="326"/>
        <v>416.66666666666669</v>
      </c>
      <c r="M304" s="55">
        <f t="shared" si="327"/>
        <v>500</v>
      </c>
      <c r="N304" s="55">
        <f t="shared" si="328"/>
        <v>33.333333333333336</v>
      </c>
      <c r="O304" s="55">
        <f t="shared" si="329"/>
        <v>58.333333333333336</v>
      </c>
      <c r="P304" s="59">
        <f t="shared" si="330"/>
        <v>79.166666666666671</v>
      </c>
      <c r="Q304" s="59">
        <f t="shared" si="331"/>
        <v>85</v>
      </c>
      <c r="R304" s="59">
        <f t="shared" si="332"/>
        <v>208.33333333333334</v>
      </c>
      <c r="S304" s="59">
        <f t="shared" si="333"/>
        <v>300</v>
      </c>
      <c r="T304" s="59">
        <f t="shared" si="334"/>
        <v>58.333333333333336</v>
      </c>
      <c r="U304" s="59">
        <f t="shared" si="335"/>
        <v>58.333333333333336</v>
      </c>
      <c r="V304" s="59">
        <f t="shared" si="336"/>
        <v>83.333333333333343</v>
      </c>
      <c r="W304" s="59">
        <f t="shared" si="337"/>
        <v>83.333333333333343</v>
      </c>
      <c r="X304" s="59">
        <f t="shared" si="338"/>
        <v>91.666666666666671</v>
      </c>
      <c r="Y304" s="59">
        <f t="shared" si="339"/>
        <v>108.33333333333334</v>
      </c>
      <c r="Z304" s="59">
        <f t="shared" si="340"/>
        <v>120.83333333333334</v>
      </c>
      <c r="AA304" s="59">
        <f t="shared" si="341"/>
        <v>245.83333333333334</v>
      </c>
      <c r="AB304" s="59">
        <f t="shared" si="342"/>
        <v>341.66666666666669</v>
      </c>
      <c r="AC304" s="59">
        <f t="shared" si="343"/>
        <v>350</v>
      </c>
      <c r="AD304" s="59">
        <f t="shared" si="344"/>
        <v>416.66666666666669</v>
      </c>
      <c r="AE304" s="60">
        <f t="shared" si="345"/>
        <v>666.66666666666674</v>
      </c>
      <c r="AF304" s="60">
        <f t="shared" si="346"/>
        <v>683.33333333333337</v>
      </c>
      <c r="AG304" s="60">
        <f t="shared" si="347"/>
        <v>716.66666666666674</v>
      </c>
      <c r="AH304" s="60">
        <f t="shared" si="348"/>
        <v>766.66666666666674</v>
      </c>
      <c r="AI304" s="61">
        <f t="shared" si="349"/>
        <v>833.33333333333337</v>
      </c>
    </row>
    <row r="305" spans="1:35" x14ac:dyDescent="0.25">
      <c r="A305" s="144"/>
      <c r="B305" s="129"/>
      <c r="C305" s="126"/>
      <c r="D305" s="3">
        <v>13</v>
      </c>
      <c r="E305" s="3">
        <v>7.0000000000000007E-2</v>
      </c>
      <c r="F305" s="13" t="s">
        <v>90</v>
      </c>
      <c r="G305" s="58">
        <f t="shared" si="321"/>
        <v>42.857142857142854</v>
      </c>
      <c r="H305" s="55">
        <f t="shared" si="322"/>
        <v>85.714285714285708</v>
      </c>
      <c r="I305" s="55">
        <f t="shared" si="323"/>
        <v>128.57142857142856</v>
      </c>
      <c r="J305" s="55">
        <f t="shared" si="324"/>
        <v>171.42857142857142</v>
      </c>
      <c r="K305" s="55">
        <f t="shared" si="325"/>
        <v>285.71428571428567</v>
      </c>
      <c r="L305" s="55">
        <f t="shared" si="326"/>
        <v>357.14285714285711</v>
      </c>
      <c r="M305" s="55">
        <f t="shared" si="327"/>
        <v>428.57142857142856</v>
      </c>
      <c r="N305" s="55">
        <f t="shared" si="328"/>
        <v>28.571428571428569</v>
      </c>
      <c r="O305" s="55">
        <f t="shared" si="329"/>
        <v>49.999999999999993</v>
      </c>
      <c r="P305" s="59">
        <f t="shared" si="330"/>
        <v>67.857142857142847</v>
      </c>
      <c r="Q305" s="59">
        <f t="shared" si="331"/>
        <v>72.857142857142847</v>
      </c>
      <c r="R305" s="59">
        <f t="shared" si="332"/>
        <v>178.57142857142856</v>
      </c>
      <c r="S305" s="59">
        <f t="shared" si="333"/>
        <v>257.14285714285711</v>
      </c>
      <c r="T305" s="59">
        <f t="shared" si="334"/>
        <v>49.999999999999993</v>
      </c>
      <c r="U305" s="59">
        <f t="shared" si="335"/>
        <v>49.999999999999993</v>
      </c>
      <c r="V305" s="59">
        <f t="shared" si="336"/>
        <v>71.428571428571416</v>
      </c>
      <c r="W305" s="59">
        <f t="shared" si="337"/>
        <v>71.428571428571416</v>
      </c>
      <c r="X305" s="59">
        <f t="shared" si="338"/>
        <v>78.571428571428569</v>
      </c>
      <c r="Y305" s="59">
        <f t="shared" si="339"/>
        <v>92.857142857142847</v>
      </c>
      <c r="Z305" s="59">
        <f t="shared" si="340"/>
        <v>103.57142857142856</v>
      </c>
      <c r="AA305" s="59">
        <f t="shared" si="341"/>
        <v>210.71428571428569</v>
      </c>
      <c r="AB305" s="59">
        <f t="shared" si="342"/>
        <v>292.85714285714283</v>
      </c>
      <c r="AC305" s="59">
        <f t="shared" si="343"/>
        <v>299.99999999999994</v>
      </c>
      <c r="AD305" s="59">
        <f t="shared" si="344"/>
        <v>357.14285714285711</v>
      </c>
      <c r="AE305" s="60">
        <f t="shared" si="345"/>
        <v>571.42857142857133</v>
      </c>
      <c r="AF305" s="60">
        <f t="shared" si="346"/>
        <v>585.71428571428567</v>
      </c>
      <c r="AG305" s="60">
        <f t="shared" si="347"/>
        <v>614.28571428571422</v>
      </c>
      <c r="AH305" s="60">
        <f t="shared" si="348"/>
        <v>657.14285714285711</v>
      </c>
      <c r="AI305" s="61">
        <f t="shared" si="349"/>
        <v>714.28571428571422</v>
      </c>
    </row>
    <row r="306" spans="1:35" x14ac:dyDescent="0.25">
      <c r="A306" s="144"/>
      <c r="B306" s="129"/>
      <c r="C306" s="126"/>
      <c r="D306" s="3">
        <v>14</v>
      </c>
      <c r="E306" s="3">
        <v>0.08</v>
      </c>
      <c r="F306" s="13" t="s">
        <v>90</v>
      </c>
      <c r="G306" s="58">
        <f t="shared" si="321"/>
        <v>37.5</v>
      </c>
      <c r="H306" s="55">
        <f t="shared" si="322"/>
        <v>75</v>
      </c>
      <c r="I306" s="55">
        <f t="shared" si="323"/>
        <v>112.5</v>
      </c>
      <c r="J306" s="55">
        <f t="shared" si="324"/>
        <v>150</v>
      </c>
      <c r="K306" s="55">
        <f t="shared" si="325"/>
        <v>250</v>
      </c>
      <c r="L306" s="55">
        <f t="shared" si="326"/>
        <v>312.5</v>
      </c>
      <c r="M306" s="55">
        <f t="shared" si="327"/>
        <v>375</v>
      </c>
      <c r="N306" s="55">
        <f t="shared" si="328"/>
        <v>25</v>
      </c>
      <c r="O306" s="55">
        <f t="shared" si="329"/>
        <v>43.75</v>
      </c>
      <c r="P306" s="59">
        <f t="shared" si="330"/>
        <v>59.375</v>
      </c>
      <c r="Q306" s="59">
        <f t="shared" si="331"/>
        <v>63.749999999999993</v>
      </c>
      <c r="R306" s="59">
        <f t="shared" si="332"/>
        <v>156.25</v>
      </c>
      <c r="S306" s="59">
        <f t="shared" si="333"/>
        <v>225</v>
      </c>
      <c r="T306" s="59">
        <f t="shared" si="334"/>
        <v>43.75</v>
      </c>
      <c r="U306" s="59">
        <f t="shared" si="335"/>
        <v>43.75</v>
      </c>
      <c r="V306" s="59">
        <f t="shared" si="336"/>
        <v>62.5</v>
      </c>
      <c r="W306" s="59">
        <f t="shared" si="337"/>
        <v>62.5</v>
      </c>
      <c r="X306" s="59">
        <f t="shared" si="338"/>
        <v>68.75</v>
      </c>
      <c r="Y306" s="59">
        <f t="shared" si="339"/>
        <v>81.25</v>
      </c>
      <c r="Z306" s="59">
        <f t="shared" si="340"/>
        <v>90.625</v>
      </c>
      <c r="AA306" s="59">
        <f t="shared" si="341"/>
        <v>184.375</v>
      </c>
      <c r="AB306" s="59">
        <f t="shared" si="342"/>
        <v>256.25</v>
      </c>
      <c r="AC306" s="59">
        <f t="shared" si="343"/>
        <v>262.5</v>
      </c>
      <c r="AD306" s="59">
        <f t="shared" si="344"/>
        <v>312.5</v>
      </c>
      <c r="AE306" s="60">
        <f t="shared" si="345"/>
        <v>500</v>
      </c>
      <c r="AF306" s="60">
        <f t="shared" si="346"/>
        <v>512.5</v>
      </c>
      <c r="AG306" s="60">
        <f t="shared" si="347"/>
        <v>537.5</v>
      </c>
      <c r="AH306" s="60">
        <f t="shared" si="348"/>
        <v>575</v>
      </c>
      <c r="AI306" s="61">
        <f t="shared" si="349"/>
        <v>625</v>
      </c>
    </row>
    <row r="307" spans="1:35" x14ac:dyDescent="0.25">
      <c r="A307" s="144"/>
      <c r="B307" s="129"/>
      <c r="C307" s="126"/>
      <c r="D307" s="3" t="s">
        <v>30</v>
      </c>
      <c r="E307" s="3">
        <v>0.15</v>
      </c>
      <c r="F307" s="13" t="s">
        <v>90</v>
      </c>
      <c r="G307" s="58">
        <f t="shared" si="321"/>
        <v>20</v>
      </c>
      <c r="H307" s="55">
        <f t="shared" si="322"/>
        <v>40</v>
      </c>
      <c r="I307" s="55">
        <f t="shared" si="323"/>
        <v>60</v>
      </c>
      <c r="J307" s="55">
        <f t="shared" si="324"/>
        <v>80</v>
      </c>
      <c r="K307" s="55">
        <f t="shared" si="325"/>
        <v>133.33333333333334</v>
      </c>
      <c r="L307" s="55">
        <f t="shared" si="326"/>
        <v>166.66666666666669</v>
      </c>
      <c r="M307" s="55">
        <f t="shared" si="327"/>
        <v>200</v>
      </c>
      <c r="N307" s="55">
        <f t="shared" si="328"/>
        <v>13.333333333333334</v>
      </c>
      <c r="O307" s="55">
        <f t="shared" si="329"/>
        <v>23.333333333333336</v>
      </c>
      <c r="P307" s="59">
        <f t="shared" si="330"/>
        <v>31.666666666666668</v>
      </c>
      <c r="Q307" s="59">
        <f t="shared" si="331"/>
        <v>34</v>
      </c>
      <c r="R307" s="59">
        <f t="shared" si="332"/>
        <v>83.333333333333343</v>
      </c>
      <c r="S307" s="59">
        <f t="shared" si="333"/>
        <v>120</v>
      </c>
      <c r="T307" s="59">
        <f t="shared" si="334"/>
        <v>23.333333333333336</v>
      </c>
      <c r="U307" s="59">
        <f t="shared" si="335"/>
        <v>23.333333333333336</v>
      </c>
      <c r="V307" s="59">
        <f t="shared" si="336"/>
        <v>33.333333333333336</v>
      </c>
      <c r="W307" s="59">
        <f t="shared" si="337"/>
        <v>33.333333333333336</v>
      </c>
      <c r="X307" s="59">
        <f t="shared" si="338"/>
        <v>36.666666666666671</v>
      </c>
      <c r="Y307" s="59">
        <f t="shared" si="339"/>
        <v>43.333333333333336</v>
      </c>
      <c r="Z307" s="59">
        <f t="shared" si="340"/>
        <v>48.333333333333336</v>
      </c>
      <c r="AA307" s="59">
        <f t="shared" si="341"/>
        <v>98.333333333333343</v>
      </c>
      <c r="AB307" s="59">
        <f t="shared" si="342"/>
        <v>136.66666666666669</v>
      </c>
      <c r="AC307" s="59">
        <f t="shared" si="343"/>
        <v>140</v>
      </c>
      <c r="AD307" s="59">
        <f t="shared" si="344"/>
        <v>166.66666666666669</v>
      </c>
      <c r="AE307" s="60">
        <f t="shared" si="345"/>
        <v>266.66666666666669</v>
      </c>
      <c r="AF307" s="60">
        <f t="shared" si="346"/>
        <v>273.33333333333337</v>
      </c>
      <c r="AG307" s="60">
        <f t="shared" si="347"/>
        <v>286.66666666666669</v>
      </c>
      <c r="AH307" s="60">
        <f t="shared" si="348"/>
        <v>306.66666666666669</v>
      </c>
      <c r="AI307" s="61">
        <f t="shared" si="349"/>
        <v>333.33333333333337</v>
      </c>
    </row>
    <row r="308" spans="1:35" x14ac:dyDescent="0.25">
      <c r="A308" s="144"/>
      <c r="B308" s="129"/>
      <c r="C308" s="126"/>
      <c r="D308" s="3" t="s">
        <v>47</v>
      </c>
      <c r="E308" s="3">
        <v>0.21</v>
      </c>
      <c r="F308" s="13" t="s">
        <v>90</v>
      </c>
      <c r="G308" s="58">
        <f t="shared" si="321"/>
        <v>14.285714285714286</v>
      </c>
      <c r="H308" s="55">
        <f t="shared" si="322"/>
        <v>28.571428571428573</v>
      </c>
      <c r="I308" s="55">
        <f t="shared" si="323"/>
        <v>42.857142857142861</v>
      </c>
      <c r="J308" s="55">
        <f t="shared" si="324"/>
        <v>57.142857142857146</v>
      </c>
      <c r="K308" s="55">
        <f t="shared" si="325"/>
        <v>95.238095238095241</v>
      </c>
      <c r="L308" s="55">
        <f t="shared" si="326"/>
        <v>119.04761904761905</v>
      </c>
      <c r="M308" s="55">
        <f t="shared" si="327"/>
        <v>142.85714285714286</v>
      </c>
      <c r="N308" s="55">
        <f t="shared" si="328"/>
        <v>9.5238095238095237</v>
      </c>
      <c r="O308" s="55">
        <f t="shared" si="329"/>
        <v>16.666666666666668</v>
      </c>
      <c r="P308" s="59">
        <f t="shared" si="330"/>
        <v>22.61904761904762</v>
      </c>
      <c r="Q308" s="59">
        <f t="shared" si="331"/>
        <v>24.285714285714285</v>
      </c>
      <c r="R308" s="59">
        <f t="shared" si="332"/>
        <v>59.523809523809526</v>
      </c>
      <c r="S308" s="59">
        <f t="shared" si="333"/>
        <v>85.714285714285722</v>
      </c>
      <c r="T308" s="59">
        <f t="shared" si="334"/>
        <v>16.666666666666668</v>
      </c>
      <c r="U308" s="59">
        <f t="shared" si="335"/>
        <v>16.666666666666668</v>
      </c>
      <c r="V308" s="59">
        <f t="shared" si="336"/>
        <v>23.80952380952381</v>
      </c>
      <c r="W308" s="59">
        <f t="shared" si="337"/>
        <v>23.80952380952381</v>
      </c>
      <c r="X308" s="59">
        <f t="shared" si="338"/>
        <v>26.19047619047619</v>
      </c>
      <c r="Y308" s="59">
        <f t="shared" si="339"/>
        <v>30.952380952380953</v>
      </c>
      <c r="Z308" s="59">
        <f t="shared" si="340"/>
        <v>34.523809523809526</v>
      </c>
      <c r="AA308" s="59">
        <f t="shared" si="341"/>
        <v>70.238095238095241</v>
      </c>
      <c r="AB308" s="59">
        <f t="shared" si="342"/>
        <v>97.61904761904762</v>
      </c>
      <c r="AC308" s="59">
        <f t="shared" si="343"/>
        <v>100</v>
      </c>
      <c r="AD308" s="59">
        <f t="shared" si="344"/>
        <v>119.04761904761905</v>
      </c>
      <c r="AE308" s="60">
        <f t="shared" si="345"/>
        <v>190.47619047619048</v>
      </c>
      <c r="AF308" s="60">
        <f t="shared" si="346"/>
        <v>195.23809523809524</v>
      </c>
      <c r="AG308" s="60">
        <f t="shared" si="347"/>
        <v>204.76190476190476</v>
      </c>
      <c r="AH308" s="60">
        <f t="shared" si="348"/>
        <v>219.04761904761907</v>
      </c>
      <c r="AI308" s="61">
        <f t="shared" si="349"/>
        <v>238.0952380952381</v>
      </c>
    </row>
    <row r="309" spans="1:35" x14ac:dyDescent="0.25">
      <c r="A309" s="144"/>
      <c r="B309" s="129"/>
      <c r="C309" s="126"/>
      <c r="D309" s="3" t="s">
        <v>48</v>
      </c>
      <c r="E309" s="3">
        <v>0.28000000000000003</v>
      </c>
      <c r="F309" s="13" t="s">
        <v>90</v>
      </c>
      <c r="G309" s="58">
        <f t="shared" si="321"/>
        <v>10.714285714285714</v>
      </c>
      <c r="H309" s="55">
        <f t="shared" si="322"/>
        <v>21.428571428571427</v>
      </c>
      <c r="I309" s="55">
        <f t="shared" si="323"/>
        <v>32.142857142857139</v>
      </c>
      <c r="J309" s="55">
        <f t="shared" si="324"/>
        <v>42.857142857142854</v>
      </c>
      <c r="K309" s="55">
        <f t="shared" si="325"/>
        <v>71.428571428571416</v>
      </c>
      <c r="L309" s="55">
        <f t="shared" si="326"/>
        <v>89.285714285714278</v>
      </c>
      <c r="M309" s="55">
        <f t="shared" si="327"/>
        <v>107.14285714285714</v>
      </c>
      <c r="N309" s="55">
        <f t="shared" si="328"/>
        <v>7.1428571428571423</v>
      </c>
      <c r="O309" s="55">
        <f t="shared" si="329"/>
        <v>12.499999999999998</v>
      </c>
      <c r="P309" s="59">
        <f t="shared" si="330"/>
        <v>16.964285714285712</v>
      </c>
      <c r="Q309" s="59">
        <f t="shared" si="331"/>
        <v>18.214285714285712</v>
      </c>
      <c r="R309" s="59">
        <f t="shared" si="332"/>
        <v>44.642857142857139</v>
      </c>
      <c r="S309" s="59">
        <f t="shared" si="333"/>
        <v>64.285714285714278</v>
      </c>
      <c r="T309" s="59">
        <f t="shared" si="334"/>
        <v>12.499999999999998</v>
      </c>
      <c r="U309" s="59">
        <f t="shared" si="335"/>
        <v>12.499999999999998</v>
      </c>
      <c r="V309" s="59">
        <f t="shared" si="336"/>
        <v>17.857142857142854</v>
      </c>
      <c r="W309" s="59">
        <f t="shared" si="337"/>
        <v>17.857142857142854</v>
      </c>
      <c r="X309" s="59">
        <f t="shared" si="338"/>
        <v>19.642857142857142</v>
      </c>
      <c r="Y309" s="59">
        <f t="shared" si="339"/>
        <v>23.214285714285712</v>
      </c>
      <c r="Z309" s="59">
        <f t="shared" si="340"/>
        <v>25.892857142857139</v>
      </c>
      <c r="AA309" s="59">
        <f t="shared" si="341"/>
        <v>52.678571428571423</v>
      </c>
      <c r="AB309" s="59">
        <f t="shared" si="342"/>
        <v>73.214285714285708</v>
      </c>
      <c r="AC309" s="59">
        <f t="shared" si="343"/>
        <v>74.999999999999986</v>
      </c>
      <c r="AD309" s="59">
        <f t="shared" si="344"/>
        <v>89.285714285714278</v>
      </c>
      <c r="AE309" s="60">
        <f t="shared" si="345"/>
        <v>142.85714285714283</v>
      </c>
      <c r="AF309" s="60">
        <f t="shared" si="346"/>
        <v>146.42857142857142</v>
      </c>
      <c r="AG309" s="60">
        <f t="shared" si="347"/>
        <v>153.57142857142856</v>
      </c>
      <c r="AH309" s="60">
        <f t="shared" si="348"/>
        <v>164.28571428571428</v>
      </c>
      <c r="AI309" s="61">
        <f t="shared" si="349"/>
        <v>178.57142857142856</v>
      </c>
    </row>
    <row r="310" spans="1:35" x14ac:dyDescent="0.25">
      <c r="A310" s="144"/>
      <c r="B310" s="129"/>
      <c r="C310" s="126"/>
      <c r="D310" s="3">
        <v>15</v>
      </c>
      <c r="E310" s="3">
        <v>0.08</v>
      </c>
      <c r="F310" s="13" t="s">
        <v>90</v>
      </c>
      <c r="G310" s="58">
        <f t="shared" si="321"/>
        <v>37.5</v>
      </c>
      <c r="H310" s="55">
        <f t="shared" si="322"/>
        <v>75</v>
      </c>
      <c r="I310" s="55">
        <f t="shared" si="323"/>
        <v>112.5</v>
      </c>
      <c r="J310" s="55">
        <f t="shared" si="324"/>
        <v>150</v>
      </c>
      <c r="K310" s="55">
        <f t="shared" si="325"/>
        <v>250</v>
      </c>
      <c r="L310" s="55">
        <f t="shared" si="326"/>
        <v>312.5</v>
      </c>
      <c r="M310" s="55">
        <f t="shared" si="327"/>
        <v>375</v>
      </c>
      <c r="N310" s="55">
        <f t="shared" si="328"/>
        <v>25</v>
      </c>
      <c r="O310" s="55">
        <f t="shared" si="329"/>
        <v>43.75</v>
      </c>
      <c r="P310" s="59">
        <f t="shared" si="330"/>
        <v>59.375</v>
      </c>
      <c r="Q310" s="59">
        <f t="shared" si="331"/>
        <v>63.749999999999993</v>
      </c>
      <c r="R310" s="59">
        <f t="shared" si="332"/>
        <v>156.25</v>
      </c>
      <c r="S310" s="59">
        <f t="shared" si="333"/>
        <v>225</v>
      </c>
      <c r="T310" s="59">
        <f t="shared" si="334"/>
        <v>43.75</v>
      </c>
      <c r="U310" s="59">
        <f t="shared" si="335"/>
        <v>43.75</v>
      </c>
      <c r="V310" s="59">
        <f t="shared" si="336"/>
        <v>62.5</v>
      </c>
      <c r="W310" s="59">
        <f t="shared" si="337"/>
        <v>62.5</v>
      </c>
      <c r="X310" s="59">
        <f t="shared" si="338"/>
        <v>68.75</v>
      </c>
      <c r="Y310" s="59">
        <f t="shared" si="339"/>
        <v>81.25</v>
      </c>
      <c r="Z310" s="59">
        <f t="shared" si="340"/>
        <v>90.625</v>
      </c>
      <c r="AA310" s="59">
        <f t="shared" si="341"/>
        <v>184.375</v>
      </c>
      <c r="AB310" s="59">
        <f t="shared" si="342"/>
        <v>256.25</v>
      </c>
      <c r="AC310" s="59">
        <f t="shared" si="343"/>
        <v>262.5</v>
      </c>
      <c r="AD310" s="59">
        <f t="shared" si="344"/>
        <v>312.5</v>
      </c>
      <c r="AE310" s="60">
        <f t="shared" si="345"/>
        <v>500</v>
      </c>
      <c r="AF310" s="60">
        <f t="shared" si="346"/>
        <v>512.5</v>
      </c>
      <c r="AG310" s="60">
        <f t="shared" si="347"/>
        <v>537.5</v>
      </c>
      <c r="AH310" s="60">
        <f t="shared" si="348"/>
        <v>575</v>
      </c>
      <c r="AI310" s="61">
        <f t="shared" si="349"/>
        <v>625</v>
      </c>
    </row>
    <row r="311" spans="1:35" x14ac:dyDescent="0.25">
      <c r="A311" s="144"/>
      <c r="B311" s="129"/>
      <c r="C311" s="126"/>
      <c r="D311" s="3" t="s">
        <v>54</v>
      </c>
      <c r="E311" s="3">
        <v>0.13</v>
      </c>
      <c r="F311" s="13" t="s">
        <v>90</v>
      </c>
      <c r="G311" s="58">
        <f t="shared" si="321"/>
        <v>23.076923076923077</v>
      </c>
      <c r="H311" s="55">
        <f t="shared" si="322"/>
        <v>46.153846153846153</v>
      </c>
      <c r="I311" s="55">
        <f t="shared" si="323"/>
        <v>69.230769230769226</v>
      </c>
      <c r="J311" s="55">
        <f t="shared" si="324"/>
        <v>92.307692307692307</v>
      </c>
      <c r="K311" s="55">
        <f t="shared" si="325"/>
        <v>153.84615384615384</v>
      </c>
      <c r="L311" s="55">
        <f t="shared" si="326"/>
        <v>192.30769230769229</v>
      </c>
      <c r="M311" s="55">
        <f t="shared" si="327"/>
        <v>230.76923076923077</v>
      </c>
      <c r="N311" s="55">
        <f t="shared" si="328"/>
        <v>15.384615384615383</v>
      </c>
      <c r="O311" s="55">
        <f t="shared" si="329"/>
        <v>26.923076923076923</v>
      </c>
      <c r="P311" s="59">
        <f t="shared" si="330"/>
        <v>36.53846153846154</v>
      </c>
      <c r="Q311" s="59">
        <f t="shared" si="331"/>
        <v>39.230769230769226</v>
      </c>
      <c r="R311" s="59">
        <f t="shared" si="332"/>
        <v>96.153846153846146</v>
      </c>
      <c r="S311" s="59">
        <f t="shared" si="333"/>
        <v>138.46153846153845</v>
      </c>
      <c r="T311" s="59">
        <f t="shared" si="334"/>
        <v>26.923076923076923</v>
      </c>
      <c r="U311" s="59">
        <f t="shared" si="335"/>
        <v>26.923076923076923</v>
      </c>
      <c r="V311" s="59">
        <f t="shared" si="336"/>
        <v>38.46153846153846</v>
      </c>
      <c r="W311" s="59">
        <f t="shared" si="337"/>
        <v>38.46153846153846</v>
      </c>
      <c r="X311" s="59">
        <f t="shared" si="338"/>
        <v>42.307692307692307</v>
      </c>
      <c r="Y311" s="59">
        <f t="shared" si="339"/>
        <v>50</v>
      </c>
      <c r="Z311" s="59">
        <f t="shared" si="340"/>
        <v>55.769230769230766</v>
      </c>
      <c r="AA311" s="59">
        <f t="shared" si="341"/>
        <v>113.46153846153845</v>
      </c>
      <c r="AB311" s="59">
        <f t="shared" si="342"/>
        <v>157.69230769230768</v>
      </c>
      <c r="AC311" s="59">
        <f t="shared" si="343"/>
        <v>161.53846153846152</v>
      </c>
      <c r="AD311" s="59">
        <f t="shared" si="344"/>
        <v>192.30769230769229</v>
      </c>
      <c r="AE311" s="60">
        <f t="shared" si="345"/>
        <v>307.69230769230768</v>
      </c>
      <c r="AF311" s="60">
        <f t="shared" si="346"/>
        <v>315.38461538461536</v>
      </c>
      <c r="AG311" s="60">
        <f t="shared" si="347"/>
        <v>330.76923076923077</v>
      </c>
      <c r="AH311" s="60">
        <f t="shared" si="348"/>
        <v>353.84615384615381</v>
      </c>
      <c r="AI311" s="61">
        <f t="shared" si="349"/>
        <v>384.61538461538458</v>
      </c>
    </row>
    <row r="312" spans="1:35" x14ac:dyDescent="0.25">
      <c r="A312" s="144"/>
      <c r="B312" s="129"/>
      <c r="C312" s="126"/>
      <c r="D312" s="3">
        <v>16</v>
      </c>
      <c r="E312" s="3">
        <v>7.0000000000000007E-2</v>
      </c>
      <c r="F312" s="13" t="s">
        <v>90</v>
      </c>
      <c r="G312" s="58">
        <f t="shared" si="321"/>
        <v>42.857142857142854</v>
      </c>
      <c r="H312" s="55">
        <f t="shared" si="322"/>
        <v>85.714285714285708</v>
      </c>
      <c r="I312" s="55">
        <f t="shared" si="323"/>
        <v>128.57142857142856</v>
      </c>
      <c r="J312" s="55">
        <f t="shared" si="324"/>
        <v>171.42857142857142</v>
      </c>
      <c r="K312" s="55">
        <f t="shared" si="325"/>
        <v>285.71428571428567</v>
      </c>
      <c r="L312" s="55">
        <f t="shared" si="326"/>
        <v>357.14285714285711</v>
      </c>
      <c r="M312" s="55">
        <f t="shared" si="327"/>
        <v>428.57142857142856</v>
      </c>
      <c r="N312" s="55">
        <f t="shared" si="328"/>
        <v>28.571428571428569</v>
      </c>
      <c r="O312" s="55">
        <f t="shared" si="329"/>
        <v>49.999999999999993</v>
      </c>
      <c r="P312" s="59">
        <f t="shared" si="330"/>
        <v>67.857142857142847</v>
      </c>
      <c r="Q312" s="59">
        <f t="shared" si="331"/>
        <v>72.857142857142847</v>
      </c>
      <c r="R312" s="59">
        <f t="shared" si="332"/>
        <v>178.57142857142856</v>
      </c>
      <c r="S312" s="59">
        <f t="shared" si="333"/>
        <v>257.14285714285711</v>
      </c>
      <c r="T312" s="59">
        <f t="shared" si="334"/>
        <v>49.999999999999993</v>
      </c>
      <c r="U312" s="59">
        <f t="shared" si="335"/>
        <v>49.999999999999993</v>
      </c>
      <c r="V312" s="59">
        <f t="shared" si="336"/>
        <v>71.428571428571416</v>
      </c>
      <c r="W312" s="59">
        <f t="shared" si="337"/>
        <v>71.428571428571416</v>
      </c>
      <c r="X312" s="59">
        <f t="shared" si="338"/>
        <v>78.571428571428569</v>
      </c>
      <c r="Y312" s="59">
        <f t="shared" si="339"/>
        <v>92.857142857142847</v>
      </c>
      <c r="Z312" s="59">
        <f t="shared" si="340"/>
        <v>103.57142857142856</v>
      </c>
      <c r="AA312" s="59">
        <f t="shared" si="341"/>
        <v>210.71428571428569</v>
      </c>
      <c r="AB312" s="59">
        <f t="shared" si="342"/>
        <v>292.85714285714283</v>
      </c>
      <c r="AC312" s="59">
        <f t="shared" si="343"/>
        <v>299.99999999999994</v>
      </c>
      <c r="AD312" s="59">
        <f t="shared" si="344"/>
        <v>357.14285714285711</v>
      </c>
      <c r="AE312" s="60">
        <f t="shared" si="345"/>
        <v>571.42857142857133</v>
      </c>
      <c r="AF312" s="60">
        <f t="shared" si="346"/>
        <v>585.71428571428567</v>
      </c>
      <c r="AG312" s="60">
        <f t="shared" si="347"/>
        <v>614.28571428571422</v>
      </c>
      <c r="AH312" s="60">
        <f t="shared" si="348"/>
        <v>657.14285714285711</v>
      </c>
      <c r="AI312" s="61">
        <f t="shared" si="349"/>
        <v>714.28571428571422</v>
      </c>
    </row>
    <row r="313" spans="1:35" x14ac:dyDescent="0.25">
      <c r="A313" s="144"/>
      <c r="B313" s="129"/>
      <c r="C313" s="126"/>
      <c r="D313" s="3" t="s">
        <v>82</v>
      </c>
      <c r="E313" s="3">
        <v>0.14000000000000001</v>
      </c>
      <c r="F313" s="13" t="s">
        <v>90</v>
      </c>
      <c r="G313" s="58">
        <f t="shared" si="321"/>
        <v>21.428571428571427</v>
      </c>
      <c r="H313" s="55">
        <f t="shared" si="322"/>
        <v>42.857142857142854</v>
      </c>
      <c r="I313" s="55">
        <f t="shared" si="323"/>
        <v>64.285714285714278</v>
      </c>
      <c r="J313" s="55">
        <f t="shared" si="324"/>
        <v>85.714285714285708</v>
      </c>
      <c r="K313" s="55">
        <f t="shared" si="325"/>
        <v>142.85714285714283</v>
      </c>
      <c r="L313" s="55">
        <f t="shared" si="326"/>
        <v>178.57142857142856</v>
      </c>
      <c r="M313" s="55">
        <f t="shared" si="327"/>
        <v>214.28571428571428</v>
      </c>
      <c r="N313" s="55">
        <f t="shared" si="328"/>
        <v>14.285714285714285</v>
      </c>
      <c r="O313" s="55">
        <f t="shared" si="329"/>
        <v>24.999999999999996</v>
      </c>
      <c r="P313" s="59">
        <f t="shared" si="330"/>
        <v>33.928571428571423</v>
      </c>
      <c r="Q313" s="59">
        <f t="shared" si="331"/>
        <v>36.428571428571423</v>
      </c>
      <c r="R313" s="59">
        <f t="shared" si="332"/>
        <v>89.285714285714278</v>
      </c>
      <c r="S313" s="59">
        <f t="shared" si="333"/>
        <v>128.57142857142856</v>
      </c>
      <c r="T313" s="59">
        <f t="shared" si="334"/>
        <v>24.999999999999996</v>
      </c>
      <c r="U313" s="59">
        <f t="shared" si="335"/>
        <v>24.999999999999996</v>
      </c>
      <c r="V313" s="59">
        <f t="shared" si="336"/>
        <v>35.714285714285708</v>
      </c>
      <c r="W313" s="59">
        <f t="shared" si="337"/>
        <v>35.714285714285708</v>
      </c>
      <c r="X313" s="59">
        <f t="shared" si="338"/>
        <v>39.285714285714285</v>
      </c>
      <c r="Y313" s="59">
        <f t="shared" si="339"/>
        <v>46.428571428571423</v>
      </c>
      <c r="Z313" s="59">
        <f t="shared" si="340"/>
        <v>51.785714285714278</v>
      </c>
      <c r="AA313" s="59">
        <f t="shared" si="341"/>
        <v>105.35714285714285</v>
      </c>
      <c r="AB313" s="59">
        <f t="shared" si="342"/>
        <v>146.42857142857142</v>
      </c>
      <c r="AC313" s="59">
        <f t="shared" si="343"/>
        <v>149.99999999999997</v>
      </c>
      <c r="AD313" s="59">
        <f t="shared" si="344"/>
        <v>178.57142857142856</v>
      </c>
      <c r="AE313" s="60">
        <f t="shared" si="345"/>
        <v>285.71428571428567</v>
      </c>
      <c r="AF313" s="60">
        <f t="shared" si="346"/>
        <v>292.85714285714283</v>
      </c>
      <c r="AG313" s="60">
        <f t="shared" si="347"/>
        <v>307.14285714285711</v>
      </c>
      <c r="AH313" s="60">
        <f t="shared" si="348"/>
        <v>328.57142857142856</v>
      </c>
      <c r="AI313" s="61">
        <f t="shared" si="349"/>
        <v>357.14285714285711</v>
      </c>
    </row>
    <row r="314" spans="1:35" x14ac:dyDescent="0.25">
      <c r="A314" s="144"/>
      <c r="B314" s="129"/>
      <c r="C314" s="126"/>
      <c r="D314" s="3" t="s">
        <v>83</v>
      </c>
      <c r="E314" s="3">
        <v>0.2</v>
      </c>
      <c r="F314" s="13" t="s">
        <v>90</v>
      </c>
      <c r="G314" s="58">
        <f t="shared" si="321"/>
        <v>15</v>
      </c>
      <c r="H314" s="55">
        <f t="shared" si="322"/>
        <v>30</v>
      </c>
      <c r="I314" s="55">
        <f t="shared" si="323"/>
        <v>45</v>
      </c>
      <c r="J314" s="55">
        <f t="shared" si="324"/>
        <v>60</v>
      </c>
      <c r="K314" s="55">
        <f t="shared" si="325"/>
        <v>100</v>
      </c>
      <c r="L314" s="55">
        <f t="shared" si="326"/>
        <v>125</v>
      </c>
      <c r="M314" s="55">
        <f t="shared" si="327"/>
        <v>150</v>
      </c>
      <c r="N314" s="55">
        <f t="shared" si="328"/>
        <v>10</v>
      </c>
      <c r="O314" s="55">
        <f t="shared" si="329"/>
        <v>17.5</v>
      </c>
      <c r="P314" s="59">
        <f t="shared" si="330"/>
        <v>23.75</v>
      </c>
      <c r="Q314" s="59">
        <f t="shared" si="331"/>
        <v>25.499999999999996</v>
      </c>
      <c r="R314" s="59">
        <f t="shared" si="332"/>
        <v>62.5</v>
      </c>
      <c r="S314" s="59">
        <f t="shared" si="333"/>
        <v>90</v>
      </c>
      <c r="T314" s="59">
        <f t="shared" si="334"/>
        <v>17.5</v>
      </c>
      <c r="U314" s="59">
        <f t="shared" si="335"/>
        <v>17.5</v>
      </c>
      <c r="V314" s="59">
        <f t="shared" si="336"/>
        <v>25</v>
      </c>
      <c r="W314" s="59">
        <f t="shared" si="337"/>
        <v>25</v>
      </c>
      <c r="X314" s="59">
        <f t="shared" si="338"/>
        <v>27.5</v>
      </c>
      <c r="Y314" s="59">
        <f t="shared" si="339"/>
        <v>32.5</v>
      </c>
      <c r="Z314" s="59">
        <f t="shared" si="340"/>
        <v>36.25</v>
      </c>
      <c r="AA314" s="59">
        <f t="shared" si="341"/>
        <v>73.75</v>
      </c>
      <c r="AB314" s="59">
        <f t="shared" si="342"/>
        <v>102.5</v>
      </c>
      <c r="AC314" s="59">
        <f t="shared" si="343"/>
        <v>105</v>
      </c>
      <c r="AD314" s="59">
        <f t="shared" si="344"/>
        <v>125</v>
      </c>
      <c r="AE314" s="60">
        <f t="shared" si="345"/>
        <v>200</v>
      </c>
      <c r="AF314" s="60">
        <f t="shared" si="346"/>
        <v>205</v>
      </c>
      <c r="AG314" s="60">
        <f t="shared" si="347"/>
        <v>215</v>
      </c>
      <c r="AH314" s="60">
        <f t="shared" si="348"/>
        <v>230</v>
      </c>
      <c r="AI314" s="61">
        <f t="shared" si="349"/>
        <v>250</v>
      </c>
    </row>
    <row r="315" spans="1:35" x14ac:dyDescent="0.25">
      <c r="A315" s="144"/>
      <c r="B315" s="129"/>
      <c r="C315" s="126"/>
      <c r="D315" s="3" t="s">
        <v>84</v>
      </c>
      <c r="E315" s="3">
        <v>0.28000000000000003</v>
      </c>
      <c r="F315" s="13" t="s">
        <v>90</v>
      </c>
      <c r="G315" s="58">
        <f t="shared" si="321"/>
        <v>10.714285714285714</v>
      </c>
      <c r="H315" s="55">
        <f t="shared" si="322"/>
        <v>21.428571428571427</v>
      </c>
      <c r="I315" s="55">
        <f t="shared" si="323"/>
        <v>32.142857142857139</v>
      </c>
      <c r="J315" s="55">
        <f t="shared" si="324"/>
        <v>42.857142857142854</v>
      </c>
      <c r="K315" s="55">
        <f t="shared" si="325"/>
        <v>71.428571428571416</v>
      </c>
      <c r="L315" s="55">
        <f t="shared" si="326"/>
        <v>89.285714285714278</v>
      </c>
      <c r="M315" s="55">
        <f t="shared" si="327"/>
        <v>107.14285714285714</v>
      </c>
      <c r="N315" s="55">
        <f t="shared" si="328"/>
        <v>7.1428571428571423</v>
      </c>
      <c r="O315" s="55">
        <f t="shared" si="329"/>
        <v>12.499999999999998</v>
      </c>
      <c r="P315" s="59">
        <f t="shared" si="330"/>
        <v>16.964285714285712</v>
      </c>
      <c r="Q315" s="59">
        <f t="shared" si="331"/>
        <v>18.214285714285712</v>
      </c>
      <c r="R315" s="59">
        <f t="shared" si="332"/>
        <v>44.642857142857139</v>
      </c>
      <c r="S315" s="59">
        <f t="shared" si="333"/>
        <v>64.285714285714278</v>
      </c>
      <c r="T315" s="59">
        <f t="shared" si="334"/>
        <v>12.499999999999998</v>
      </c>
      <c r="U315" s="59">
        <f t="shared" si="335"/>
        <v>12.499999999999998</v>
      </c>
      <c r="V315" s="59">
        <f t="shared" si="336"/>
        <v>17.857142857142854</v>
      </c>
      <c r="W315" s="59">
        <f t="shared" si="337"/>
        <v>17.857142857142854</v>
      </c>
      <c r="X315" s="59">
        <f t="shared" si="338"/>
        <v>19.642857142857142</v>
      </c>
      <c r="Y315" s="59">
        <f t="shared" si="339"/>
        <v>23.214285714285712</v>
      </c>
      <c r="Z315" s="59">
        <f t="shared" si="340"/>
        <v>25.892857142857139</v>
      </c>
      <c r="AA315" s="59">
        <f t="shared" si="341"/>
        <v>52.678571428571423</v>
      </c>
      <c r="AB315" s="59">
        <f t="shared" si="342"/>
        <v>73.214285714285708</v>
      </c>
      <c r="AC315" s="59">
        <f t="shared" si="343"/>
        <v>74.999999999999986</v>
      </c>
      <c r="AD315" s="59">
        <f t="shared" si="344"/>
        <v>89.285714285714278</v>
      </c>
      <c r="AE315" s="60">
        <f t="shared" si="345"/>
        <v>142.85714285714283</v>
      </c>
      <c r="AF315" s="60">
        <f t="shared" si="346"/>
        <v>146.42857142857142</v>
      </c>
      <c r="AG315" s="60">
        <f t="shared" si="347"/>
        <v>153.57142857142856</v>
      </c>
      <c r="AH315" s="60">
        <f t="shared" si="348"/>
        <v>164.28571428571428</v>
      </c>
      <c r="AI315" s="61">
        <f t="shared" si="349"/>
        <v>178.57142857142856</v>
      </c>
    </row>
    <row r="316" spans="1:35" x14ac:dyDescent="0.25">
      <c r="A316" s="144"/>
      <c r="B316" s="129"/>
      <c r="C316" s="126"/>
      <c r="D316" s="3">
        <v>18</v>
      </c>
      <c r="E316" s="3">
        <v>0.09</v>
      </c>
      <c r="F316" s="13" t="s">
        <v>90</v>
      </c>
      <c r="G316" s="58">
        <f t="shared" si="321"/>
        <v>33.333333333333336</v>
      </c>
      <c r="H316" s="55">
        <f t="shared" si="322"/>
        <v>66.666666666666671</v>
      </c>
      <c r="I316" s="55">
        <f t="shared" si="323"/>
        <v>100</v>
      </c>
      <c r="J316" s="55">
        <f t="shared" si="324"/>
        <v>133.33333333333334</v>
      </c>
      <c r="K316" s="55">
        <f t="shared" si="325"/>
        <v>222.22222222222223</v>
      </c>
      <c r="L316" s="55">
        <f t="shared" si="326"/>
        <v>277.77777777777777</v>
      </c>
      <c r="M316" s="55">
        <f t="shared" si="327"/>
        <v>333.33333333333337</v>
      </c>
      <c r="N316" s="55">
        <f t="shared" si="328"/>
        <v>22.222222222222221</v>
      </c>
      <c r="O316" s="55">
        <f t="shared" si="329"/>
        <v>38.888888888888893</v>
      </c>
      <c r="P316" s="59">
        <f t="shared" si="330"/>
        <v>52.777777777777779</v>
      </c>
      <c r="Q316" s="59">
        <f t="shared" si="331"/>
        <v>56.666666666666664</v>
      </c>
      <c r="R316" s="59">
        <f t="shared" si="332"/>
        <v>138.88888888888889</v>
      </c>
      <c r="S316" s="59">
        <f t="shared" si="333"/>
        <v>200</v>
      </c>
      <c r="T316" s="59">
        <f t="shared" si="334"/>
        <v>38.888888888888893</v>
      </c>
      <c r="U316" s="59">
        <f t="shared" si="335"/>
        <v>38.888888888888893</v>
      </c>
      <c r="V316" s="59">
        <f t="shared" si="336"/>
        <v>55.555555555555557</v>
      </c>
      <c r="W316" s="59">
        <f t="shared" si="337"/>
        <v>55.555555555555557</v>
      </c>
      <c r="X316" s="59">
        <f t="shared" si="338"/>
        <v>61.111111111111114</v>
      </c>
      <c r="Y316" s="59">
        <f t="shared" si="339"/>
        <v>72.222222222222229</v>
      </c>
      <c r="Z316" s="59">
        <f t="shared" si="340"/>
        <v>80.555555555555557</v>
      </c>
      <c r="AA316" s="59">
        <f t="shared" si="341"/>
        <v>163.88888888888889</v>
      </c>
      <c r="AB316" s="59">
        <f t="shared" si="342"/>
        <v>227.7777777777778</v>
      </c>
      <c r="AC316" s="59">
        <f>21/E316</f>
        <v>233.33333333333334</v>
      </c>
      <c r="AD316" s="59">
        <f t="shared" si="344"/>
        <v>277.77777777777777</v>
      </c>
      <c r="AE316" s="60">
        <f t="shared" si="345"/>
        <v>444.44444444444446</v>
      </c>
      <c r="AF316" s="60">
        <f t="shared" si="346"/>
        <v>455.5555555555556</v>
      </c>
      <c r="AG316" s="60">
        <f t="shared" si="347"/>
        <v>477.77777777777777</v>
      </c>
      <c r="AH316" s="60">
        <f t="shared" si="348"/>
        <v>511.11111111111114</v>
      </c>
      <c r="AI316" s="61">
        <f t="shared" si="349"/>
        <v>555.55555555555554</v>
      </c>
    </row>
    <row r="317" spans="1:35" x14ac:dyDescent="0.25">
      <c r="A317" s="144"/>
      <c r="B317" s="129"/>
      <c r="C317" s="126"/>
      <c r="D317" s="3" t="s">
        <v>20</v>
      </c>
      <c r="E317" s="3">
        <v>0.17</v>
      </c>
      <c r="F317" s="13" t="s">
        <v>90</v>
      </c>
      <c r="G317" s="58">
        <f t="shared" si="321"/>
        <v>17.647058823529409</v>
      </c>
      <c r="H317" s="55">
        <f t="shared" si="322"/>
        <v>35.294117647058819</v>
      </c>
      <c r="I317" s="55">
        <f t="shared" si="323"/>
        <v>52.941176470588232</v>
      </c>
      <c r="J317" s="55">
        <f t="shared" si="324"/>
        <v>70.588235294117638</v>
      </c>
      <c r="K317" s="55">
        <f t="shared" si="325"/>
        <v>117.64705882352941</v>
      </c>
      <c r="L317" s="55">
        <f t="shared" si="326"/>
        <v>147.05882352941177</v>
      </c>
      <c r="M317" s="55">
        <f t="shared" si="327"/>
        <v>176.47058823529412</v>
      </c>
      <c r="N317" s="55">
        <f t="shared" si="328"/>
        <v>11.76470588235294</v>
      </c>
      <c r="O317" s="55">
        <f t="shared" si="329"/>
        <v>20.588235294117645</v>
      </c>
      <c r="P317" s="59">
        <f t="shared" si="330"/>
        <v>27.941176470588232</v>
      </c>
      <c r="Q317" s="59">
        <f t="shared" si="331"/>
        <v>29.999999999999996</v>
      </c>
      <c r="R317" s="59">
        <f t="shared" si="332"/>
        <v>73.529411764705884</v>
      </c>
      <c r="S317" s="59">
        <f t="shared" si="333"/>
        <v>105.88235294117646</v>
      </c>
      <c r="T317" s="59">
        <f t="shared" si="334"/>
        <v>20.588235294117645</v>
      </c>
      <c r="U317" s="59">
        <f t="shared" si="335"/>
        <v>20.588235294117645</v>
      </c>
      <c r="V317" s="59">
        <f t="shared" si="336"/>
        <v>29.411764705882351</v>
      </c>
      <c r="W317" s="59">
        <f t="shared" si="337"/>
        <v>29.411764705882351</v>
      </c>
      <c r="X317" s="59">
        <f t="shared" si="338"/>
        <v>32.352941176470587</v>
      </c>
      <c r="Y317" s="59">
        <f t="shared" si="339"/>
        <v>38.235294117647058</v>
      </c>
      <c r="Z317" s="59">
        <f t="shared" si="340"/>
        <v>42.647058823529406</v>
      </c>
      <c r="AA317" s="59">
        <f t="shared" si="341"/>
        <v>86.764705882352942</v>
      </c>
      <c r="AB317" s="59">
        <f t="shared" si="342"/>
        <v>120.58823529411764</v>
      </c>
      <c r="AC317" s="59">
        <f t="shared" si="343"/>
        <v>123.52941176470587</v>
      </c>
      <c r="AD317" s="59">
        <f t="shared" si="344"/>
        <v>147.05882352941177</v>
      </c>
      <c r="AE317" s="60">
        <f t="shared" si="345"/>
        <v>235.29411764705881</v>
      </c>
      <c r="AF317" s="60">
        <f t="shared" si="346"/>
        <v>241.17647058823528</v>
      </c>
      <c r="AG317" s="60">
        <f t="shared" si="347"/>
        <v>252.9411764705882</v>
      </c>
      <c r="AH317" s="60">
        <f t="shared" si="348"/>
        <v>270.58823529411762</v>
      </c>
      <c r="AI317" s="61">
        <f t="shared" si="349"/>
        <v>294.11764705882354</v>
      </c>
    </row>
    <row r="318" spans="1:35" x14ac:dyDescent="0.25">
      <c r="A318" s="144"/>
      <c r="B318" s="129"/>
      <c r="C318" s="126"/>
      <c r="D318" s="3" t="s">
        <v>49</v>
      </c>
      <c r="E318" s="3">
        <v>0.24</v>
      </c>
      <c r="F318" s="13" t="s">
        <v>90</v>
      </c>
      <c r="G318" s="58">
        <f t="shared" si="321"/>
        <v>12.5</v>
      </c>
      <c r="H318" s="55">
        <f t="shared" si="322"/>
        <v>25</v>
      </c>
      <c r="I318" s="55">
        <f t="shared" si="323"/>
        <v>37.5</v>
      </c>
      <c r="J318" s="55">
        <f t="shared" si="324"/>
        <v>50</v>
      </c>
      <c r="K318" s="55">
        <f t="shared" si="325"/>
        <v>83.333333333333343</v>
      </c>
      <c r="L318" s="55">
        <f t="shared" si="326"/>
        <v>104.16666666666667</v>
      </c>
      <c r="M318" s="55">
        <f t="shared" si="327"/>
        <v>125</v>
      </c>
      <c r="N318" s="55">
        <f t="shared" si="328"/>
        <v>8.3333333333333339</v>
      </c>
      <c r="O318" s="55">
        <f t="shared" si="329"/>
        <v>14.583333333333334</v>
      </c>
      <c r="P318" s="59">
        <f t="shared" si="330"/>
        <v>19.791666666666668</v>
      </c>
      <c r="Q318" s="59">
        <f t="shared" si="331"/>
        <v>21.25</v>
      </c>
      <c r="R318" s="59">
        <f t="shared" si="332"/>
        <v>52.083333333333336</v>
      </c>
      <c r="S318" s="59">
        <f t="shared" si="333"/>
        <v>75</v>
      </c>
      <c r="T318" s="59">
        <f t="shared" si="334"/>
        <v>14.583333333333334</v>
      </c>
      <c r="U318" s="59">
        <f t="shared" si="335"/>
        <v>14.583333333333334</v>
      </c>
      <c r="V318" s="59">
        <f t="shared" si="336"/>
        <v>20.833333333333336</v>
      </c>
      <c r="W318" s="59">
        <f t="shared" si="337"/>
        <v>20.833333333333336</v>
      </c>
      <c r="X318" s="59">
        <f t="shared" si="338"/>
        <v>22.916666666666668</v>
      </c>
      <c r="Y318" s="59">
        <f t="shared" si="339"/>
        <v>27.083333333333336</v>
      </c>
      <c r="Z318" s="59">
        <f t="shared" si="340"/>
        <v>30.208333333333336</v>
      </c>
      <c r="AA318" s="59">
        <f t="shared" si="341"/>
        <v>61.458333333333336</v>
      </c>
      <c r="AB318" s="59">
        <f t="shared" si="342"/>
        <v>85.416666666666671</v>
      </c>
      <c r="AC318" s="59">
        <f t="shared" si="343"/>
        <v>87.5</v>
      </c>
      <c r="AD318" s="59">
        <f t="shared" si="344"/>
        <v>104.16666666666667</v>
      </c>
      <c r="AE318" s="60">
        <f t="shared" si="345"/>
        <v>166.66666666666669</v>
      </c>
      <c r="AF318" s="60">
        <f t="shared" si="346"/>
        <v>170.83333333333334</v>
      </c>
      <c r="AG318" s="60">
        <f t="shared" si="347"/>
        <v>179.16666666666669</v>
      </c>
      <c r="AH318" s="60">
        <f t="shared" si="348"/>
        <v>191.66666666666669</v>
      </c>
      <c r="AI318" s="61">
        <f t="shared" si="349"/>
        <v>208.33333333333334</v>
      </c>
    </row>
    <row r="319" spans="1:35" x14ac:dyDescent="0.25">
      <c r="A319" s="144"/>
      <c r="B319" s="129"/>
      <c r="C319" s="126"/>
      <c r="D319" s="3" t="s">
        <v>50</v>
      </c>
      <c r="E319" s="3">
        <v>0.31</v>
      </c>
      <c r="F319" s="13" t="s">
        <v>90</v>
      </c>
      <c r="G319" s="58">
        <f t="shared" si="321"/>
        <v>9.67741935483871</v>
      </c>
      <c r="H319" s="55">
        <f t="shared" si="322"/>
        <v>19.35483870967742</v>
      </c>
      <c r="I319" s="55">
        <f t="shared" si="323"/>
        <v>29.032258064516128</v>
      </c>
      <c r="J319" s="55">
        <f t="shared" si="324"/>
        <v>38.70967741935484</v>
      </c>
      <c r="K319" s="55">
        <f t="shared" si="325"/>
        <v>64.516129032258064</v>
      </c>
      <c r="L319" s="55">
        <f t="shared" si="326"/>
        <v>80.645161290322577</v>
      </c>
      <c r="M319" s="55">
        <f t="shared" si="327"/>
        <v>96.774193548387103</v>
      </c>
      <c r="N319" s="55">
        <f>2/E319</f>
        <v>6.4516129032258069</v>
      </c>
      <c r="O319" s="55">
        <f t="shared" si="329"/>
        <v>11.290322580645162</v>
      </c>
      <c r="P319" s="59">
        <f t="shared" si="330"/>
        <v>15.32258064516129</v>
      </c>
      <c r="Q319" s="59">
        <f t="shared" si="331"/>
        <v>16.451612903225804</v>
      </c>
      <c r="R319" s="59">
        <f t="shared" si="332"/>
        <v>40.322580645161288</v>
      </c>
      <c r="S319" s="59">
        <f t="shared" si="333"/>
        <v>58.064516129032256</v>
      </c>
      <c r="T319" s="59">
        <f t="shared" si="334"/>
        <v>11.290322580645162</v>
      </c>
      <c r="U319" s="59">
        <f t="shared" si="335"/>
        <v>11.290322580645162</v>
      </c>
      <c r="V319" s="59">
        <f>5/E319</f>
        <v>16.129032258064516</v>
      </c>
      <c r="W319" s="59">
        <f t="shared" si="337"/>
        <v>16.129032258064516</v>
      </c>
      <c r="X319" s="59">
        <f t="shared" si="338"/>
        <v>17.741935483870968</v>
      </c>
      <c r="Y319" s="59">
        <f t="shared" si="339"/>
        <v>20.967741935483872</v>
      </c>
      <c r="Z319" s="59">
        <f t="shared" si="340"/>
        <v>23.387096774193548</v>
      </c>
      <c r="AA319" s="59">
        <f t="shared" si="341"/>
        <v>47.58064516129032</v>
      </c>
      <c r="AB319" s="59">
        <f t="shared" si="342"/>
        <v>66.129032258064512</v>
      </c>
      <c r="AC319" s="59">
        <f t="shared" si="343"/>
        <v>67.741935483870975</v>
      </c>
      <c r="AD319" s="59">
        <f t="shared" si="344"/>
        <v>80.645161290322577</v>
      </c>
      <c r="AE319" s="60">
        <f t="shared" si="345"/>
        <v>129.03225806451613</v>
      </c>
      <c r="AF319" s="60">
        <f t="shared" si="346"/>
        <v>132.25806451612902</v>
      </c>
      <c r="AG319" s="60">
        <f t="shared" si="347"/>
        <v>138.70967741935485</v>
      </c>
      <c r="AH319" s="60">
        <f t="shared" si="348"/>
        <v>148.38709677419354</v>
      </c>
      <c r="AI319" s="61">
        <f t="shared" si="349"/>
        <v>161.29032258064515</v>
      </c>
    </row>
    <row r="320" spans="1:35" x14ac:dyDescent="0.25">
      <c r="A320" s="144"/>
      <c r="B320" s="129"/>
      <c r="C320" s="126"/>
      <c r="D320" s="3">
        <v>19</v>
      </c>
      <c r="E320" s="3">
        <v>0.11</v>
      </c>
      <c r="F320" s="13" t="s">
        <v>90</v>
      </c>
      <c r="G320" s="58">
        <f t="shared" si="321"/>
        <v>27.272727272727273</v>
      </c>
      <c r="H320" s="55">
        <f t="shared" si="322"/>
        <v>54.545454545454547</v>
      </c>
      <c r="I320" s="55">
        <f t="shared" si="323"/>
        <v>81.818181818181813</v>
      </c>
      <c r="J320" s="55">
        <f t="shared" si="324"/>
        <v>109.09090909090909</v>
      </c>
      <c r="K320" s="55">
        <f t="shared" si="325"/>
        <v>181.81818181818181</v>
      </c>
      <c r="L320" s="55">
        <f t="shared" si="326"/>
        <v>227.27272727272728</v>
      </c>
      <c r="M320" s="55">
        <f t="shared" si="327"/>
        <v>272.72727272727275</v>
      </c>
      <c r="N320" s="55">
        <f t="shared" si="328"/>
        <v>18.181818181818183</v>
      </c>
      <c r="O320" s="55">
        <f t="shared" si="329"/>
        <v>31.818181818181817</v>
      </c>
      <c r="P320" s="59">
        <f t="shared" si="330"/>
        <v>43.18181818181818</v>
      </c>
      <c r="Q320" s="59">
        <f t="shared" si="331"/>
        <v>46.36363636363636</v>
      </c>
      <c r="R320" s="59">
        <f t="shared" si="332"/>
        <v>113.63636363636364</v>
      </c>
      <c r="S320" s="59">
        <f t="shared" si="333"/>
        <v>163.63636363636363</v>
      </c>
      <c r="T320" s="59">
        <f t="shared" si="334"/>
        <v>31.818181818181817</v>
      </c>
      <c r="U320" s="59">
        <f t="shared" si="335"/>
        <v>31.818181818181817</v>
      </c>
      <c r="V320" s="59">
        <f t="shared" si="336"/>
        <v>45.454545454545453</v>
      </c>
      <c r="W320" s="59">
        <f t="shared" si="337"/>
        <v>45.454545454545453</v>
      </c>
      <c r="X320" s="59">
        <f t="shared" si="338"/>
        <v>50</v>
      </c>
      <c r="Y320" s="59">
        <f t="shared" si="339"/>
        <v>59.090909090909093</v>
      </c>
      <c r="Z320" s="59">
        <f t="shared" si="340"/>
        <v>65.909090909090907</v>
      </c>
      <c r="AA320" s="59">
        <f t="shared" si="341"/>
        <v>134.09090909090909</v>
      </c>
      <c r="AB320" s="59">
        <f t="shared" si="342"/>
        <v>186.36363636363637</v>
      </c>
      <c r="AC320" s="59">
        <f t="shared" si="343"/>
        <v>190.90909090909091</v>
      </c>
      <c r="AD320" s="59">
        <f t="shared" si="344"/>
        <v>227.27272727272728</v>
      </c>
      <c r="AE320" s="60">
        <f t="shared" si="345"/>
        <v>363.63636363636363</v>
      </c>
      <c r="AF320" s="60">
        <f t="shared" si="346"/>
        <v>372.72727272727275</v>
      </c>
      <c r="AG320" s="60">
        <f t="shared" si="347"/>
        <v>390.90909090909093</v>
      </c>
      <c r="AH320" s="60">
        <f t="shared" si="348"/>
        <v>418.18181818181819</v>
      </c>
      <c r="AI320" s="61">
        <f t="shared" si="349"/>
        <v>454.54545454545456</v>
      </c>
    </row>
    <row r="321" spans="1:35" x14ac:dyDescent="0.25">
      <c r="A321" s="144"/>
      <c r="B321" s="129"/>
      <c r="C321" s="126"/>
      <c r="D321" s="3" t="s">
        <v>75</v>
      </c>
      <c r="E321" s="3">
        <v>0.22</v>
      </c>
      <c r="F321" s="13" t="s">
        <v>90</v>
      </c>
      <c r="G321" s="58">
        <f t="shared" si="321"/>
        <v>13.636363636363637</v>
      </c>
      <c r="H321" s="55">
        <f t="shared" si="322"/>
        <v>27.272727272727273</v>
      </c>
      <c r="I321" s="55">
        <f t="shared" si="323"/>
        <v>40.909090909090907</v>
      </c>
      <c r="J321" s="55">
        <f t="shared" si="324"/>
        <v>54.545454545454547</v>
      </c>
      <c r="K321" s="55">
        <f t="shared" si="325"/>
        <v>90.909090909090907</v>
      </c>
      <c r="L321" s="55">
        <f t="shared" si="326"/>
        <v>113.63636363636364</v>
      </c>
      <c r="M321" s="55">
        <f t="shared" si="327"/>
        <v>136.36363636363637</v>
      </c>
      <c r="N321" s="55">
        <f t="shared" si="328"/>
        <v>9.0909090909090917</v>
      </c>
      <c r="O321" s="55">
        <f t="shared" si="329"/>
        <v>15.909090909090908</v>
      </c>
      <c r="P321" s="59">
        <f t="shared" si="330"/>
        <v>21.59090909090909</v>
      </c>
      <c r="Q321" s="59">
        <f t="shared" si="331"/>
        <v>23.18181818181818</v>
      </c>
      <c r="R321" s="59">
        <f t="shared" si="332"/>
        <v>56.81818181818182</v>
      </c>
      <c r="S321" s="59">
        <f t="shared" si="333"/>
        <v>81.818181818181813</v>
      </c>
      <c r="T321" s="59">
        <f t="shared" si="334"/>
        <v>15.909090909090908</v>
      </c>
      <c r="U321" s="59">
        <f t="shared" si="335"/>
        <v>15.909090909090908</v>
      </c>
      <c r="V321" s="59">
        <f t="shared" si="336"/>
        <v>22.727272727272727</v>
      </c>
      <c r="W321" s="59">
        <f t="shared" si="337"/>
        <v>22.727272727272727</v>
      </c>
      <c r="X321" s="59">
        <f t="shared" si="338"/>
        <v>25</v>
      </c>
      <c r="Y321" s="59">
        <f t="shared" si="339"/>
        <v>29.545454545454547</v>
      </c>
      <c r="Z321" s="59">
        <f t="shared" si="340"/>
        <v>32.954545454545453</v>
      </c>
      <c r="AA321" s="59">
        <f t="shared" si="341"/>
        <v>67.045454545454547</v>
      </c>
      <c r="AB321" s="59">
        <f t="shared" si="342"/>
        <v>93.181818181818187</v>
      </c>
      <c r="AC321" s="59">
        <f t="shared" si="343"/>
        <v>95.454545454545453</v>
      </c>
      <c r="AD321" s="59">
        <f t="shared" si="344"/>
        <v>113.63636363636364</v>
      </c>
      <c r="AE321" s="60">
        <f t="shared" si="345"/>
        <v>181.81818181818181</v>
      </c>
      <c r="AF321" s="60">
        <f>41/E321</f>
        <v>186.36363636363637</v>
      </c>
      <c r="AG321" s="60">
        <f t="shared" si="347"/>
        <v>195.45454545454547</v>
      </c>
      <c r="AH321" s="60">
        <f t="shared" si="348"/>
        <v>209.09090909090909</v>
      </c>
      <c r="AI321" s="61">
        <f t="shared" si="349"/>
        <v>227.27272727272728</v>
      </c>
    </row>
    <row r="322" spans="1:35" x14ac:dyDescent="0.25">
      <c r="A322" s="144"/>
      <c r="B322" s="129"/>
      <c r="C322" s="126"/>
      <c r="D322" s="3">
        <v>20</v>
      </c>
      <c r="E322" s="3">
        <v>0.11</v>
      </c>
      <c r="F322" s="13" t="s">
        <v>90</v>
      </c>
      <c r="G322" s="58">
        <f t="shared" si="321"/>
        <v>27.272727272727273</v>
      </c>
      <c r="H322" s="55">
        <f t="shared" si="322"/>
        <v>54.545454545454547</v>
      </c>
      <c r="I322" s="55">
        <f t="shared" si="323"/>
        <v>81.818181818181813</v>
      </c>
      <c r="J322" s="55">
        <f t="shared" si="324"/>
        <v>109.09090909090909</v>
      </c>
      <c r="K322" s="55">
        <f t="shared" si="325"/>
        <v>181.81818181818181</v>
      </c>
      <c r="L322" s="55">
        <f t="shared" si="326"/>
        <v>227.27272727272728</v>
      </c>
      <c r="M322" s="55">
        <f t="shared" si="327"/>
        <v>272.72727272727275</v>
      </c>
      <c r="N322" s="55">
        <f t="shared" si="328"/>
        <v>18.181818181818183</v>
      </c>
      <c r="O322" s="55">
        <f t="shared" si="329"/>
        <v>31.818181818181817</v>
      </c>
      <c r="P322" s="59">
        <f t="shared" si="330"/>
        <v>43.18181818181818</v>
      </c>
      <c r="Q322" s="59">
        <f t="shared" si="331"/>
        <v>46.36363636363636</v>
      </c>
      <c r="R322" s="59">
        <f t="shared" si="332"/>
        <v>113.63636363636364</v>
      </c>
      <c r="S322" s="59">
        <f t="shared" si="333"/>
        <v>163.63636363636363</v>
      </c>
      <c r="T322" s="59">
        <f t="shared" si="334"/>
        <v>31.818181818181817</v>
      </c>
      <c r="U322" s="59">
        <f t="shared" si="335"/>
        <v>31.818181818181817</v>
      </c>
      <c r="V322" s="59">
        <f t="shared" si="336"/>
        <v>45.454545454545453</v>
      </c>
      <c r="W322" s="59">
        <f t="shared" si="337"/>
        <v>45.454545454545453</v>
      </c>
      <c r="X322" s="59">
        <f t="shared" si="338"/>
        <v>50</v>
      </c>
      <c r="Y322" s="59">
        <f t="shared" si="339"/>
        <v>59.090909090909093</v>
      </c>
      <c r="Z322" s="59">
        <f t="shared" si="340"/>
        <v>65.909090909090907</v>
      </c>
      <c r="AA322" s="59">
        <f t="shared" si="341"/>
        <v>134.09090909090909</v>
      </c>
      <c r="AB322" s="59">
        <f t="shared" si="342"/>
        <v>186.36363636363637</v>
      </c>
      <c r="AC322" s="59">
        <f t="shared" si="343"/>
        <v>190.90909090909091</v>
      </c>
      <c r="AD322" s="59">
        <f t="shared" si="344"/>
        <v>227.27272727272728</v>
      </c>
      <c r="AE322" s="60">
        <f t="shared" si="345"/>
        <v>363.63636363636363</v>
      </c>
      <c r="AF322" s="60">
        <f t="shared" si="346"/>
        <v>372.72727272727275</v>
      </c>
      <c r="AG322" s="60">
        <f t="shared" si="347"/>
        <v>390.90909090909093</v>
      </c>
      <c r="AH322" s="60">
        <f t="shared" si="348"/>
        <v>418.18181818181819</v>
      </c>
      <c r="AI322" s="61">
        <f t="shared" si="349"/>
        <v>454.54545454545456</v>
      </c>
    </row>
    <row r="323" spans="1:35" x14ac:dyDescent="0.25">
      <c r="A323" s="144"/>
      <c r="B323" s="129"/>
      <c r="C323" s="126"/>
      <c r="D323" s="3" t="s">
        <v>61</v>
      </c>
      <c r="E323" s="3">
        <v>0.22</v>
      </c>
      <c r="F323" s="13" t="s">
        <v>90</v>
      </c>
      <c r="G323" s="58">
        <f t="shared" si="321"/>
        <v>13.636363636363637</v>
      </c>
      <c r="H323" s="55">
        <f t="shared" si="322"/>
        <v>27.272727272727273</v>
      </c>
      <c r="I323" s="55">
        <f t="shared" si="323"/>
        <v>40.909090909090907</v>
      </c>
      <c r="J323" s="55">
        <f t="shared" si="324"/>
        <v>54.545454545454547</v>
      </c>
      <c r="K323" s="55">
        <f t="shared" si="325"/>
        <v>90.909090909090907</v>
      </c>
      <c r="L323" s="55">
        <f t="shared" si="326"/>
        <v>113.63636363636364</v>
      </c>
      <c r="M323" s="55">
        <f t="shared" si="327"/>
        <v>136.36363636363637</v>
      </c>
      <c r="N323" s="55">
        <f t="shared" si="328"/>
        <v>9.0909090909090917</v>
      </c>
      <c r="O323" s="55">
        <f t="shared" si="329"/>
        <v>15.909090909090908</v>
      </c>
      <c r="P323" s="59">
        <f t="shared" si="330"/>
        <v>21.59090909090909</v>
      </c>
      <c r="Q323" s="59">
        <f t="shared" si="331"/>
        <v>23.18181818181818</v>
      </c>
      <c r="R323" s="59">
        <f t="shared" si="332"/>
        <v>56.81818181818182</v>
      </c>
      <c r="S323" s="59">
        <f t="shared" si="333"/>
        <v>81.818181818181813</v>
      </c>
      <c r="T323" s="59">
        <f t="shared" si="334"/>
        <v>15.909090909090908</v>
      </c>
      <c r="U323" s="59">
        <f t="shared" si="335"/>
        <v>15.909090909090908</v>
      </c>
      <c r="V323" s="59">
        <f t="shared" si="336"/>
        <v>22.727272727272727</v>
      </c>
      <c r="W323" s="59">
        <f t="shared" si="337"/>
        <v>22.727272727272727</v>
      </c>
      <c r="X323" s="59">
        <f t="shared" si="338"/>
        <v>25</v>
      </c>
      <c r="Y323" s="59">
        <f t="shared" si="339"/>
        <v>29.545454545454547</v>
      </c>
      <c r="Z323" s="59">
        <f t="shared" si="340"/>
        <v>32.954545454545453</v>
      </c>
      <c r="AA323" s="59">
        <f t="shared" si="341"/>
        <v>67.045454545454547</v>
      </c>
      <c r="AB323" s="59">
        <f t="shared" si="342"/>
        <v>93.181818181818187</v>
      </c>
      <c r="AC323" s="59">
        <f t="shared" si="343"/>
        <v>95.454545454545453</v>
      </c>
      <c r="AD323" s="59">
        <f t="shared" si="344"/>
        <v>113.63636363636364</v>
      </c>
      <c r="AE323" s="60">
        <f t="shared" si="345"/>
        <v>181.81818181818181</v>
      </c>
      <c r="AF323" s="60">
        <f t="shared" si="346"/>
        <v>186.36363636363637</v>
      </c>
      <c r="AG323" s="60">
        <f t="shared" si="347"/>
        <v>195.45454545454547</v>
      </c>
      <c r="AH323" s="60">
        <f t="shared" si="348"/>
        <v>209.09090909090909</v>
      </c>
      <c r="AI323" s="61">
        <f t="shared" si="349"/>
        <v>227.27272727272728</v>
      </c>
    </row>
    <row r="324" spans="1:35" x14ac:dyDescent="0.25">
      <c r="A324" s="144"/>
      <c r="B324" s="129"/>
      <c r="C324" s="126"/>
      <c r="D324" s="3">
        <v>21</v>
      </c>
      <c r="E324" s="3">
        <v>0.11</v>
      </c>
      <c r="F324" s="13" t="s">
        <v>90</v>
      </c>
      <c r="G324" s="58">
        <f t="shared" si="321"/>
        <v>27.272727272727273</v>
      </c>
      <c r="H324" s="55">
        <f t="shared" si="322"/>
        <v>54.545454545454547</v>
      </c>
      <c r="I324" s="55">
        <f t="shared" si="323"/>
        <v>81.818181818181813</v>
      </c>
      <c r="J324" s="55">
        <f t="shared" si="324"/>
        <v>109.09090909090909</v>
      </c>
      <c r="K324" s="55">
        <f t="shared" si="325"/>
        <v>181.81818181818181</v>
      </c>
      <c r="L324" s="55">
        <f t="shared" si="326"/>
        <v>227.27272727272728</v>
      </c>
      <c r="M324" s="55">
        <f>30/E324</f>
        <v>272.72727272727275</v>
      </c>
      <c r="N324" s="55">
        <f t="shared" si="328"/>
        <v>18.181818181818183</v>
      </c>
      <c r="O324" s="55">
        <f t="shared" si="329"/>
        <v>31.818181818181817</v>
      </c>
      <c r="P324" s="59">
        <f t="shared" si="330"/>
        <v>43.18181818181818</v>
      </c>
      <c r="Q324" s="59">
        <f t="shared" si="331"/>
        <v>46.36363636363636</v>
      </c>
      <c r="R324" s="59">
        <f t="shared" si="332"/>
        <v>113.63636363636364</v>
      </c>
      <c r="S324" s="59">
        <f t="shared" si="333"/>
        <v>163.63636363636363</v>
      </c>
      <c r="T324" s="59">
        <f t="shared" si="334"/>
        <v>31.818181818181817</v>
      </c>
      <c r="U324" s="59">
        <f t="shared" si="335"/>
        <v>31.818181818181817</v>
      </c>
      <c r="V324" s="59">
        <f t="shared" si="336"/>
        <v>45.454545454545453</v>
      </c>
      <c r="W324" s="59">
        <f t="shared" si="337"/>
        <v>45.454545454545453</v>
      </c>
      <c r="X324" s="59">
        <f t="shared" si="338"/>
        <v>50</v>
      </c>
      <c r="Y324" s="59">
        <f t="shared" si="339"/>
        <v>59.090909090909093</v>
      </c>
      <c r="Z324" s="59">
        <f t="shared" si="340"/>
        <v>65.909090909090907</v>
      </c>
      <c r="AA324" s="59">
        <f t="shared" si="341"/>
        <v>134.09090909090909</v>
      </c>
      <c r="AB324" s="59">
        <f t="shared" si="342"/>
        <v>186.36363636363637</v>
      </c>
      <c r="AC324" s="59">
        <f t="shared" si="343"/>
        <v>190.90909090909091</v>
      </c>
      <c r="AD324" s="59">
        <f t="shared" si="344"/>
        <v>227.27272727272728</v>
      </c>
      <c r="AE324" s="60">
        <f t="shared" si="345"/>
        <v>363.63636363636363</v>
      </c>
      <c r="AF324" s="60">
        <f t="shared" si="346"/>
        <v>372.72727272727275</v>
      </c>
      <c r="AG324" s="60">
        <f t="shared" si="347"/>
        <v>390.90909090909093</v>
      </c>
      <c r="AH324" s="60">
        <f t="shared" si="348"/>
        <v>418.18181818181819</v>
      </c>
      <c r="AI324" s="61">
        <f t="shared" si="349"/>
        <v>454.54545454545456</v>
      </c>
    </row>
    <row r="325" spans="1:35" x14ac:dyDescent="0.25">
      <c r="A325" s="144"/>
      <c r="B325" s="129"/>
      <c r="C325" s="126"/>
      <c r="D325" s="3" t="s">
        <v>41</v>
      </c>
      <c r="E325" s="3">
        <v>0.22</v>
      </c>
      <c r="F325" s="13" t="s">
        <v>90</v>
      </c>
      <c r="G325" s="58">
        <f t="shared" si="321"/>
        <v>13.636363636363637</v>
      </c>
      <c r="H325" s="55">
        <f t="shared" si="322"/>
        <v>27.272727272727273</v>
      </c>
      <c r="I325" s="55">
        <f t="shared" si="323"/>
        <v>40.909090909090907</v>
      </c>
      <c r="J325" s="55">
        <f t="shared" si="324"/>
        <v>54.545454545454547</v>
      </c>
      <c r="K325" s="55">
        <f t="shared" si="325"/>
        <v>90.909090909090907</v>
      </c>
      <c r="L325" s="55">
        <f t="shared" si="326"/>
        <v>113.63636363636364</v>
      </c>
      <c r="M325" s="55">
        <f t="shared" si="327"/>
        <v>136.36363636363637</v>
      </c>
      <c r="N325" s="55">
        <f t="shared" si="328"/>
        <v>9.0909090909090917</v>
      </c>
      <c r="O325" s="55">
        <f t="shared" si="329"/>
        <v>15.909090909090908</v>
      </c>
      <c r="P325" s="59">
        <f t="shared" si="330"/>
        <v>21.59090909090909</v>
      </c>
      <c r="Q325" s="59">
        <f t="shared" si="331"/>
        <v>23.18181818181818</v>
      </c>
      <c r="R325" s="59">
        <f t="shared" si="332"/>
        <v>56.81818181818182</v>
      </c>
      <c r="S325" s="59">
        <f t="shared" si="333"/>
        <v>81.818181818181813</v>
      </c>
      <c r="T325" s="59">
        <f t="shared" si="334"/>
        <v>15.909090909090908</v>
      </c>
      <c r="U325" s="59">
        <f t="shared" si="335"/>
        <v>15.909090909090908</v>
      </c>
      <c r="V325" s="59">
        <f t="shared" si="336"/>
        <v>22.727272727272727</v>
      </c>
      <c r="W325" s="59">
        <f t="shared" si="337"/>
        <v>22.727272727272727</v>
      </c>
      <c r="X325" s="59">
        <f t="shared" si="338"/>
        <v>25</v>
      </c>
      <c r="Y325" s="59">
        <f t="shared" si="339"/>
        <v>29.545454545454547</v>
      </c>
      <c r="Z325" s="59">
        <f t="shared" si="340"/>
        <v>32.954545454545453</v>
      </c>
      <c r="AA325" s="59">
        <f t="shared" si="341"/>
        <v>67.045454545454547</v>
      </c>
      <c r="AB325" s="59">
        <f t="shared" si="342"/>
        <v>93.181818181818187</v>
      </c>
      <c r="AC325" s="59">
        <f t="shared" si="343"/>
        <v>95.454545454545453</v>
      </c>
      <c r="AD325" s="59">
        <f t="shared" si="344"/>
        <v>113.63636363636364</v>
      </c>
      <c r="AE325" s="60">
        <f t="shared" si="345"/>
        <v>181.81818181818181</v>
      </c>
      <c r="AF325" s="60">
        <f t="shared" si="346"/>
        <v>186.36363636363637</v>
      </c>
      <c r="AG325" s="60">
        <f t="shared" si="347"/>
        <v>195.45454545454547</v>
      </c>
      <c r="AH325" s="60">
        <f t="shared" si="348"/>
        <v>209.09090909090909</v>
      </c>
      <c r="AI325" s="61">
        <f t="shared" si="349"/>
        <v>227.27272727272728</v>
      </c>
    </row>
    <row r="326" spans="1:35" x14ac:dyDescent="0.25">
      <c r="A326" s="144"/>
      <c r="B326" s="129"/>
      <c r="C326" s="126"/>
      <c r="D326" s="3">
        <v>22</v>
      </c>
      <c r="E326" s="3">
        <v>0.11</v>
      </c>
      <c r="F326" s="13" t="s">
        <v>90</v>
      </c>
      <c r="G326" s="58">
        <f t="shared" si="321"/>
        <v>27.272727272727273</v>
      </c>
      <c r="H326" s="55">
        <f t="shared" si="322"/>
        <v>54.545454545454547</v>
      </c>
      <c r="I326" s="55">
        <f t="shared" si="323"/>
        <v>81.818181818181813</v>
      </c>
      <c r="J326" s="55">
        <f t="shared" si="324"/>
        <v>109.09090909090909</v>
      </c>
      <c r="K326" s="55">
        <f t="shared" si="325"/>
        <v>181.81818181818181</v>
      </c>
      <c r="L326" s="55">
        <f t="shared" si="326"/>
        <v>227.27272727272728</v>
      </c>
      <c r="M326" s="55">
        <f t="shared" si="327"/>
        <v>272.72727272727275</v>
      </c>
      <c r="N326" s="55">
        <f t="shared" si="328"/>
        <v>18.181818181818183</v>
      </c>
      <c r="O326" s="55">
        <f t="shared" si="329"/>
        <v>31.818181818181817</v>
      </c>
      <c r="P326" s="59">
        <f t="shared" si="330"/>
        <v>43.18181818181818</v>
      </c>
      <c r="Q326" s="59">
        <f t="shared" si="331"/>
        <v>46.36363636363636</v>
      </c>
      <c r="R326" s="59">
        <f t="shared" si="332"/>
        <v>113.63636363636364</v>
      </c>
      <c r="S326" s="59">
        <f t="shared" si="333"/>
        <v>163.63636363636363</v>
      </c>
      <c r="T326" s="59">
        <f t="shared" si="334"/>
        <v>31.818181818181817</v>
      </c>
      <c r="U326" s="59">
        <f t="shared" si="335"/>
        <v>31.818181818181817</v>
      </c>
      <c r="V326" s="59">
        <f t="shared" si="336"/>
        <v>45.454545454545453</v>
      </c>
      <c r="W326" s="59">
        <f t="shared" si="337"/>
        <v>45.454545454545453</v>
      </c>
      <c r="X326" s="59">
        <f t="shared" si="338"/>
        <v>50</v>
      </c>
      <c r="Y326" s="59">
        <f t="shared" si="339"/>
        <v>59.090909090909093</v>
      </c>
      <c r="Z326" s="59">
        <f t="shared" si="340"/>
        <v>65.909090909090907</v>
      </c>
      <c r="AA326" s="59">
        <f t="shared" si="341"/>
        <v>134.09090909090909</v>
      </c>
      <c r="AB326" s="59">
        <f t="shared" si="342"/>
        <v>186.36363636363637</v>
      </c>
      <c r="AC326" s="59">
        <f t="shared" si="343"/>
        <v>190.90909090909091</v>
      </c>
      <c r="AD326" s="59">
        <f t="shared" si="344"/>
        <v>227.27272727272728</v>
      </c>
      <c r="AE326" s="60">
        <f t="shared" si="345"/>
        <v>363.63636363636363</v>
      </c>
      <c r="AF326" s="60">
        <f t="shared" si="346"/>
        <v>372.72727272727275</v>
      </c>
      <c r="AG326" s="60">
        <f t="shared" si="347"/>
        <v>390.90909090909093</v>
      </c>
      <c r="AH326" s="60">
        <f t="shared" si="348"/>
        <v>418.18181818181819</v>
      </c>
      <c r="AI326" s="61">
        <f t="shared" si="349"/>
        <v>454.54545454545456</v>
      </c>
    </row>
    <row r="327" spans="1:35" x14ac:dyDescent="0.25">
      <c r="A327" s="144"/>
      <c r="B327" s="129"/>
      <c r="C327" s="126"/>
      <c r="D327" s="3" t="s">
        <v>32</v>
      </c>
      <c r="E327" s="3">
        <v>0.23</v>
      </c>
      <c r="F327" s="13" t="s">
        <v>90</v>
      </c>
      <c r="G327" s="58">
        <f t="shared" si="321"/>
        <v>13.043478260869565</v>
      </c>
      <c r="H327" s="55">
        <f t="shared" si="322"/>
        <v>26.086956521739129</v>
      </c>
      <c r="I327" s="55">
        <f t="shared" si="323"/>
        <v>39.130434782608695</v>
      </c>
      <c r="J327" s="55">
        <f t="shared" si="324"/>
        <v>52.173913043478258</v>
      </c>
      <c r="K327" s="55">
        <f t="shared" si="325"/>
        <v>86.956521739130437</v>
      </c>
      <c r="L327" s="55">
        <f t="shared" si="326"/>
        <v>108.69565217391303</v>
      </c>
      <c r="M327" s="55">
        <f t="shared" si="327"/>
        <v>130.43478260869566</v>
      </c>
      <c r="N327" s="55">
        <f t="shared" si="328"/>
        <v>8.695652173913043</v>
      </c>
      <c r="O327" s="55">
        <f t="shared" si="329"/>
        <v>15.217391304347826</v>
      </c>
      <c r="P327" s="59">
        <f t="shared" si="330"/>
        <v>20.652173913043477</v>
      </c>
      <c r="Q327" s="59">
        <f t="shared" si="331"/>
        <v>22.173913043478258</v>
      </c>
      <c r="R327" s="59">
        <f t="shared" si="332"/>
        <v>54.347826086956516</v>
      </c>
      <c r="S327" s="59">
        <f t="shared" si="333"/>
        <v>78.260869565217391</v>
      </c>
      <c r="T327" s="59">
        <f t="shared" si="334"/>
        <v>15.217391304347826</v>
      </c>
      <c r="U327" s="59">
        <f t="shared" si="335"/>
        <v>15.217391304347826</v>
      </c>
      <c r="V327" s="59">
        <f t="shared" si="336"/>
        <v>21.739130434782609</v>
      </c>
      <c r="W327" s="59">
        <f t="shared" si="337"/>
        <v>21.739130434782609</v>
      </c>
      <c r="X327" s="59">
        <f t="shared" si="338"/>
        <v>23.913043478260867</v>
      </c>
      <c r="Y327" s="59">
        <f t="shared" si="339"/>
        <v>28.260869565217391</v>
      </c>
      <c r="Z327" s="59">
        <f t="shared" si="340"/>
        <v>31.521739130434781</v>
      </c>
      <c r="AA327" s="59">
        <f t="shared" si="341"/>
        <v>64.130434782608688</v>
      </c>
      <c r="AB327" s="59">
        <f t="shared" si="342"/>
        <v>89.130434782608688</v>
      </c>
      <c r="AC327" s="59">
        <f t="shared" si="343"/>
        <v>91.304347826086953</v>
      </c>
      <c r="AD327" s="59">
        <f t="shared" si="344"/>
        <v>108.69565217391303</v>
      </c>
      <c r="AE327" s="60">
        <f t="shared" si="345"/>
        <v>173.91304347826087</v>
      </c>
      <c r="AF327" s="60">
        <f t="shared" si="346"/>
        <v>178.26086956521738</v>
      </c>
      <c r="AG327" s="60">
        <f t="shared" si="347"/>
        <v>186.95652173913044</v>
      </c>
      <c r="AH327" s="60">
        <f t="shared" si="348"/>
        <v>200</v>
      </c>
      <c r="AI327" s="61">
        <f t="shared" si="349"/>
        <v>217.39130434782606</v>
      </c>
    </row>
    <row r="328" spans="1:35" x14ac:dyDescent="0.25">
      <c r="A328" s="144"/>
      <c r="B328" s="129"/>
      <c r="C328" s="126"/>
      <c r="D328" s="3">
        <v>24</v>
      </c>
      <c r="E328" s="3">
        <v>0.12</v>
      </c>
      <c r="F328" s="13" t="s">
        <v>90</v>
      </c>
      <c r="G328" s="58">
        <f t="shared" si="321"/>
        <v>25</v>
      </c>
      <c r="H328" s="55">
        <f t="shared" si="322"/>
        <v>50</v>
      </c>
      <c r="I328" s="55">
        <f t="shared" si="323"/>
        <v>75</v>
      </c>
      <c r="J328" s="55">
        <f t="shared" si="324"/>
        <v>100</v>
      </c>
      <c r="K328" s="55">
        <f t="shared" si="325"/>
        <v>166.66666666666669</v>
      </c>
      <c r="L328" s="55">
        <f t="shared" si="326"/>
        <v>208.33333333333334</v>
      </c>
      <c r="M328" s="55">
        <f t="shared" si="327"/>
        <v>250</v>
      </c>
      <c r="N328" s="55">
        <f t="shared" si="328"/>
        <v>16.666666666666668</v>
      </c>
      <c r="O328" s="55">
        <f t="shared" si="329"/>
        <v>29.166666666666668</v>
      </c>
      <c r="P328" s="59">
        <f t="shared" si="330"/>
        <v>39.583333333333336</v>
      </c>
      <c r="Q328" s="59">
        <f t="shared" si="331"/>
        <v>42.5</v>
      </c>
      <c r="R328" s="59">
        <f t="shared" si="332"/>
        <v>104.16666666666667</v>
      </c>
      <c r="S328" s="59">
        <f t="shared" si="333"/>
        <v>150</v>
      </c>
      <c r="T328" s="59">
        <f t="shared" si="334"/>
        <v>29.166666666666668</v>
      </c>
      <c r="U328" s="59">
        <f t="shared" si="335"/>
        <v>29.166666666666668</v>
      </c>
      <c r="V328" s="59">
        <f t="shared" si="336"/>
        <v>41.666666666666671</v>
      </c>
      <c r="W328" s="59">
        <f t="shared" si="337"/>
        <v>41.666666666666671</v>
      </c>
      <c r="X328" s="59">
        <f t="shared" si="338"/>
        <v>45.833333333333336</v>
      </c>
      <c r="Y328" s="59">
        <f t="shared" si="339"/>
        <v>54.166666666666671</v>
      </c>
      <c r="Z328" s="59">
        <f t="shared" si="340"/>
        <v>60.416666666666671</v>
      </c>
      <c r="AA328" s="59">
        <f t="shared" si="341"/>
        <v>122.91666666666667</v>
      </c>
      <c r="AB328" s="59">
        <f t="shared" si="342"/>
        <v>170.83333333333334</v>
      </c>
      <c r="AC328" s="59">
        <f t="shared" si="343"/>
        <v>175</v>
      </c>
      <c r="AD328" s="59">
        <f t="shared" si="344"/>
        <v>208.33333333333334</v>
      </c>
      <c r="AE328" s="60">
        <f t="shared" si="345"/>
        <v>333.33333333333337</v>
      </c>
      <c r="AF328" s="60">
        <f t="shared" si="346"/>
        <v>341.66666666666669</v>
      </c>
      <c r="AG328" s="60">
        <f t="shared" si="347"/>
        <v>358.33333333333337</v>
      </c>
      <c r="AH328" s="60">
        <f t="shared" si="348"/>
        <v>383.33333333333337</v>
      </c>
      <c r="AI328" s="61">
        <f t="shared" si="349"/>
        <v>416.66666666666669</v>
      </c>
    </row>
    <row r="329" spans="1:35" x14ac:dyDescent="0.25">
      <c r="A329" s="144"/>
      <c r="B329" s="129"/>
      <c r="C329" s="126"/>
      <c r="D329" s="3" t="s">
        <v>21</v>
      </c>
      <c r="E329" s="3">
        <v>0.22</v>
      </c>
      <c r="F329" s="13" t="s">
        <v>90</v>
      </c>
      <c r="G329" s="58">
        <f t="shared" si="321"/>
        <v>13.636363636363637</v>
      </c>
      <c r="H329" s="55">
        <f t="shared" si="322"/>
        <v>27.272727272727273</v>
      </c>
      <c r="I329" s="55">
        <f t="shared" si="323"/>
        <v>40.909090909090907</v>
      </c>
      <c r="J329" s="55">
        <f t="shared" si="324"/>
        <v>54.545454545454547</v>
      </c>
      <c r="K329" s="55">
        <f t="shared" si="325"/>
        <v>90.909090909090907</v>
      </c>
      <c r="L329" s="55">
        <f t="shared" si="326"/>
        <v>113.63636363636364</v>
      </c>
      <c r="M329" s="55">
        <f t="shared" si="327"/>
        <v>136.36363636363637</v>
      </c>
      <c r="N329" s="55">
        <f t="shared" si="328"/>
        <v>9.0909090909090917</v>
      </c>
      <c r="O329" s="55">
        <f t="shared" si="329"/>
        <v>15.909090909090908</v>
      </c>
      <c r="P329" s="59">
        <f t="shared" si="330"/>
        <v>21.59090909090909</v>
      </c>
      <c r="Q329" s="59">
        <f t="shared" si="331"/>
        <v>23.18181818181818</v>
      </c>
      <c r="R329" s="59">
        <f t="shared" si="332"/>
        <v>56.81818181818182</v>
      </c>
      <c r="S329" s="59">
        <f t="shared" si="333"/>
        <v>81.818181818181813</v>
      </c>
      <c r="T329" s="59">
        <f t="shared" si="334"/>
        <v>15.909090909090908</v>
      </c>
      <c r="U329" s="59">
        <f t="shared" si="335"/>
        <v>15.909090909090908</v>
      </c>
      <c r="V329" s="59">
        <f t="shared" si="336"/>
        <v>22.727272727272727</v>
      </c>
      <c r="W329" s="59">
        <f t="shared" si="337"/>
        <v>22.727272727272727</v>
      </c>
      <c r="X329" s="59">
        <f t="shared" si="338"/>
        <v>25</v>
      </c>
      <c r="Y329" s="59">
        <f t="shared" si="339"/>
        <v>29.545454545454547</v>
      </c>
      <c r="Z329" s="59">
        <f t="shared" si="340"/>
        <v>32.954545454545453</v>
      </c>
      <c r="AA329" s="59">
        <f t="shared" si="341"/>
        <v>67.045454545454547</v>
      </c>
      <c r="AB329" s="59">
        <f t="shared" si="342"/>
        <v>93.181818181818187</v>
      </c>
      <c r="AC329" s="59">
        <f>21/E329</f>
        <v>95.454545454545453</v>
      </c>
      <c r="AD329" s="59">
        <f t="shared" si="344"/>
        <v>113.63636363636364</v>
      </c>
      <c r="AE329" s="60">
        <f t="shared" si="345"/>
        <v>181.81818181818181</v>
      </c>
      <c r="AF329" s="60">
        <f t="shared" si="346"/>
        <v>186.36363636363637</v>
      </c>
      <c r="AG329" s="60">
        <f t="shared" si="347"/>
        <v>195.45454545454547</v>
      </c>
      <c r="AH329" s="60">
        <f t="shared" si="348"/>
        <v>209.09090909090909</v>
      </c>
      <c r="AI329" s="61">
        <f t="shared" si="349"/>
        <v>227.27272727272728</v>
      </c>
    </row>
    <row r="330" spans="1:35" x14ac:dyDescent="0.25">
      <c r="A330" s="144"/>
      <c r="B330" s="129"/>
      <c r="C330" s="126"/>
      <c r="D330" s="3" t="s">
        <v>34</v>
      </c>
      <c r="E330" s="3">
        <v>0.33</v>
      </c>
      <c r="F330" s="13" t="s">
        <v>90</v>
      </c>
      <c r="G330" s="58">
        <f t="shared" si="321"/>
        <v>9.0909090909090899</v>
      </c>
      <c r="H330" s="55">
        <f t="shared" si="322"/>
        <v>18.18181818181818</v>
      </c>
      <c r="I330" s="55">
        <f t="shared" si="323"/>
        <v>27.27272727272727</v>
      </c>
      <c r="J330" s="55">
        <f t="shared" si="324"/>
        <v>36.36363636363636</v>
      </c>
      <c r="K330" s="55">
        <f t="shared" si="325"/>
        <v>60.606060606060602</v>
      </c>
      <c r="L330" s="55">
        <f t="shared" si="326"/>
        <v>75.757575757575751</v>
      </c>
      <c r="M330" s="55">
        <f t="shared" si="327"/>
        <v>90.909090909090907</v>
      </c>
      <c r="N330" s="55">
        <f t="shared" si="328"/>
        <v>6.0606060606060606</v>
      </c>
      <c r="O330" s="55">
        <f t="shared" si="329"/>
        <v>10.606060606060606</v>
      </c>
      <c r="P330" s="59">
        <f t="shared" si="330"/>
        <v>14.393939393939393</v>
      </c>
      <c r="Q330" s="59">
        <f t="shared" si="331"/>
        <v>15.454545454545453</v>
      </c>
      <c r="R330" s="59">
        <f t="shared" si="332"/>
        <v>37.878787878787875</v>
      </c>
      <c r="S330" s="59">
        <f t="shared" si="333"/>
        <v>54.54545454545454</v>
      </c>
      <c r="T330" s="59">
        <f t="shared" si="334"/>
        <v>10.606060606060606</v>
      </c>
      <c r="U330" s="59">
        <f t="shared" si="335"/>
        <v>10.606060606060606</v>
      </c>
      <c r="V330" s="59">
        <f t="shared" si="336"/>
        <v>15.15151515151515</v>
      </c>
      <c r="W330" s="59">
        <f t="shared" si="337"/>
        <v>15.15151515151515</v>
      </c>
      <c r="X330" s="59">
        <f t="shared" si="338"/>
        <v>16.666666666666664</v>
      </c>
      <c r="Y330" s="59">
        <f t="shared" si="339"/>
        <v>19.696969696969695</v>
      </c>
      <c r="Z330" s="59">
        <f t="shared" si="340"/>
        <v>21.969696969696969</v>
      </c>
      <c r="AA330" s="59">
        <f t="shared" si="341"/>
        <v>44.696969696969695</v>
      </c>
      <c r="AB330" s="59">
        <f t="shared" si="342"/>
        <v>62.121212121212118</v>
      </c>
      <c r="AC330" s="59">
        <f t="shared" si="343"/>
        <v>63.636363636363633</v>
      </c>
      <c r="AD330" s="59">
        <f t="shared" si="344"/>
        <v>75.757575757575751</v>
      </c>
      <c r="AE330" s="60">
        <f t="shared" si="345"/>
        <v>121.2121212121212</v>
      </c>
      <c r="AF330" s="60">
        <f t="shared" si="346"/>
        <v>124.24242424242424</v>
      </c>
      <c r="AG330" s="60">
        <f t="shared" si="347"/>
        <v>130.30303030303028</v>
      </c>
      <c r="AH330" s="60">
        <f t="shared" si="348"/>
        <v>139.39393939393938</v>
      </c>
      <c r="AI330" s="61">
        <f t="shared" si="349"/>
        <v>151.5151515151515</v>
      </c>
    </row>
    <row r="331" spans="1:35" x14ac:dyDescent="0.25">
      <c r="A331" s="144"/>
      <c r="B331" s="129"/>
      <c r="C331" s="126"/>
      <c r="D331" s="3" t="s">
        <v>35</v>
      </c>
      <c r="E331" s="3">
        <v>0.43</v>
      </c>
      <c r="F331" s="13" t="s">
        <v>90</v>
      </c>
      <c r="G331" s="58">
        <f t="shared" si="321"/>
        <v>6.9767441860465116</v>
      </c>
      <c r="H331" s="55">
        <f t="shared" si="322"/>
        <v>13.953488372093023</v>
      </c>
      <c r="I331" s="55">
        <f t="shared" si="323"/>
        <v>20.930232558139537</v>
      </c>
      <c r="J331" s="55">
        <f t="shared" si="324"/>
        <v>27.906976744186046</v>
      </c>
      <c r="K331" s="55">
        <f t="shared" si="325"/>
        <v>46.511627906976742</v>
      </c>
      <c r="L331" s="55">
        <f t="shared" si="326"/>
        <v>58.139534883720934</v>
      </c>
      <c r="M331" s="55">
        <f t="shared" si="327"/>
        <v>69.767441860465112</v>
      </c>
      <c r="N331" s="55">
        <f t="shared" si="328"/>
        <v>4.6511627906976747</v>
      </c>
      <c r="O331" s="55">
        <f t="shared" si="329"/>
        <v>8.1395348837209305</v>
      </c>
      <c r="P331" s="59">
        <f t="shared" si="330"/>
        <v>11.046511627906977</v>
      </c>
      <c r="Q331" s="59">
        <f t="shared" si="331"/>
        <v>11.86046511627907</v>
      </c>
      <c r="R331" s="59">
        <f t="shared" si="332"/>
        <v>29.069767441860467</v>
      </c>
      <c r="S331" s="59">
        <f t="shared" si="333"/>
        <v>41.860465116279073</v>
      </c>
      <c r="T331" s="59">
        <f t="shared" si="334"/>
        <v>8.1395348837209305</v>
      </c>
      <c r="U331" s="59">
        <f t="shared" si="335"/>
        <v>8.1395348837209305</v>
      </c>
      <c r="V331" s="59">
        <f t="shared" si="336"/>
        <v>11.627906976744185</v>
      </c>
      <c r="W331" s="59">
        <f t="shared" si="337"/>
        <v>11.627906976744185</v>
      </c>
      <c r="X331" s="59">
        <f t="shared" si="338"/>
        <v>12.790697674418604</v>
      </c>
      <c r="Y331" s="59">
        <f t="shared" si="339"/>
        <v>15.116279069767442</v>
      </c>
      <c r="Z331" s="59">
        <f t="shared" si="340"/>
        <v>16.86046511627907</v>
      </c>
      <c r="AA331" s="59">
        <f t="shared" si="341"/>
        <v>34.302325581395351</v>
      </c>
      <c r="AB331" s="59">
        <f t="shared" si="342"/>
        <v>47.674418604651166</v>
      </c>
      <c r="AC331" s="59">
        <f t="shared" si="343"/>
        <v>48.837209302325583</v>
      </c>
      <c r="AD331" s="59">
        <f t="shared" si="344"/>
        <v>58.139534883720934</v>
      </c>
      <c r="AE331" s="60">
        <f t="shared" si="345"/>
        <v>93.023255813953483</v>
      </c>
      <c r="AF331" s="60">
        <f t="shared" si="346"/>
        <v>95.348837209302332</v>
      </c>
      <c r="AG331" s="60">
        <f t="shared" si="347"/>
        <v>100</v>
      </c>
      <c r="AH331" s="60">
        <f t="shared" si="348"/>
        <v>106.97674418604652</v>
      </c>
      <c r="AI331" s="61">
        <f t="shared" si="349"/>
        <v>116.27906976744187</v>
      </c>
    </row>
    <row r="332" spans="1:35" x14ac:dyDescent="0.25">
      <c r="A332" s="144"/>
      <c r="B332" s="129"/>
      <c r="C332" s="126"/>
      <c r="D332" s="3">
        <v>25</v>
      </c>
      <c r="E332" s="3">
        <v>0.15</v>
      </c>
      <c r="F332" s="13" t="s">
        <v>90</v>
      </c>
      <c r="G332" s="58">
        <f t="shared" si="321"/>
        <v>20</v>
      </c>
      <c r="H332" s="55">
        <f t="shared" si="322"/>
        <v>40</v>
      </c>
      <c r="I332" s="55">
        <f t="shared" si="323"/>
        <v>60</v>
      </c>
      <c r="J332" s="55">
        <f t="shared" si="324"/>
        <v>80</v>
      </c>
      <c r="K332" s="55">
        <f t="shared" si="325"/>
        <v>133.33333333333334</v>
      </c>
      <c r="L332" s="55">
        <f t="shared" si="326"/>
        <v>166.66666666666669</v>
      </c>
      <c r="M332" s="55">
        <f t="shared" si="327"/>
        <v>200</v>
      </c>
      <c r="N332" s="55">
        <f t="shared" si="328"/>
        <v>13.333333333333334</v>
      </c>
      <c r="O332" s="55">
        <f t="shared" si="329"/>
        <v>23.333333333333336</v>
      </c>
      <c r="P332" s="59">
        <f t="shared" si="330"/>
        <v>31.666666666666668</v>
      </c>
      <c r="Q332" s="59">
        <f t="shared" si="331"/>
        <v>34</v>
      </c>
      <c r="R332" s="59">
        <f t="shared" si="332"/>
        <v>83.333333333333343</v>
      </c>
      <c r="S332" s="59">
        <f t="shared" si="333"/>
        <v>120</v>
      </c>
      <c r="T332" s="59">
        <f t="shared" si="334"/>
        <v>23.333333333333336</v>
      </c>
      <c r="U332" s="59">
        <f t="shared" si="335"/>
        <v>23.333333333333336</v>
      </c>
      <c r="V332" s="59">
        <f t="shared" si="336"/>
        <v>33.333333333333336</v>
      </c>
      <c r="W332" s="59">
        <f t="shared" si="337"/>
        <v>33.333333333333336</v>
      </c>
      <c r="X332" s="59">
        <f t="shared" si="338"/>
        <v>36.666666666666671</v>
      </c>
      <c r="Y332" s="59">
        <f t="shared" si="339"/>
        <v>43.333333333333336</v>
      </c>
      <c r="Z332" s="59">
        <f t="shared" si="340"/>
        <v>48.333333333333336</v>
      </c>
      <c r="AA332" s="59">
        <f t="shared" si="341"/>
        <v>98.333333333333343</v>
      </c>
      <c r="AB332" s="59">
        <f t="shared" si="342"/>
        <v>136.66666666666669</v>
      </c>
      <c r="AC332" s="59">
        <f t="shared" si="343"/>
        <v>140</v>
      </c>
      <c r="AD332" s="59">
        <f t="shared" si="344"/>
        <v>166.66666666666669</v>
      </c>
      <c r="AE332" s="60">
        <f t="shared" si="345"/>
        <v>266.66666666666669</v>
      </c>
      <c r="AF332" s="60">
        <f t="shared" si="346"/>
        <v>273.33333333333337</v>
      </c>
      <c r="AG332" s="60">
        <f t="shared" si="347"/>
        <v>286.66666666666669</v>
      </c>
      <c r="AH332" s="60">
        <f t="shared" si="348"/>
        <v>306.66666666666669</v>
      </c>
      <c r="AI332" s="61">
        <f t="shared" si="349"/>
        <v>333.33333333333337</v>
      </c>
    </row>
    <row r="333" spans="1:35" x14ac:dyDescent="0.25">
      <c r="A333" s="144"/>
      <c r="B333" s="129"/>
      <c r="C333" s="126"/>
      <c r="D333" s="3" t="s">
        <v>76</v>
      </c>
      <c r="E333" s="3">
        <v>0.28000000000000003</v>
      </c>
      <c r="F333" s="13" t="s">
        <v>90</v>
      </c>
      <c r="G333" s="58">
        <f t="shared" si="321"/>
        <v>10.714285714285714</v>
      </c>
      <c r="H333" s="55">
        <f t="shared" si="322"/>
        <v>21.428571428571427</v>
      </c>
      <c r="I333" s="55">
        <f t="shared" si="323"/>
        <v>32.142857142857139</v>
      </c>
      <c r="J333" s="55">
        <f t="shared" si="324"/>
        <v>42.857142857142854</v>
      </c>
      <c r="K333" s="55">
        <f t="shared" si="325"/>
        <v>71.428571428571416</v>
      </c>
      <c r="L333" s="55">
        <f t="shared" si="326"/>
        <v>89.285714285714278</v>
      </c>
      <c r="M333" s="55">
        <f t="shared" si="327"/>
        <v>107.14285714285714</v>
      </c>
      <c r="N333" s="55">
        <f t="shared" si="328"/>
        <v>7.1428571428571423</v>
      </c>
      <c r="O333" s="55">
        <f t="shared" si="329"/>
        <v>12.499999999999998</v>
      </c>
      <c r="P333" s="59">
        <f t="shared" si="330"/>
        <v>16.964285714285712</v>
      </c>
      <c r="Q333" s="59">
        <f t="shared" si="331"/>
        <v>18.214285714285712</v>
      </c>
      <c r="R333" s="59">
        <f t="shared" si="332"/>
        <v>44.642857142857139</v>
      </c>
      <c r="S333" s="59">
        <f t="shared" si="333"/>
        <v>64.285714285714278</v>
      </c>
      <c r="T333" s="59">
        <f t="shared" si="334"/>
        <v>12.499999999999998</v>
      </c>
      <c r="U333" s="59">
        <f t="shared" si="335"/>
        <v>12.499999999999998</v>
      </c>
      <c r="V333" s="59">
        <f t="shared" si="336"/>
        <v>17.857142857142854</v>
      </c>
      <c r="W333" s="59">
        <f t="shared" si="337"/>
        <v>17.857142857142854</v>
      </c>
      <c r="X333" s="59">
        <f t="shared" si="338"/>
        <v>19.642857142857142</v>
      </c>
      <c r="Y333" s="59">
        <f t="shared" si="339"/>
        <v>23.214285714285712</v>
      </c>
      <c r="Z333" s="59">
        <f t="shared" si="340"/>
        <v>25.892857142857139</v>
      </c>
      <c r="AA333" s="59">
        <f t="shared" si="341"/>
        <v>52.678571428571423</v>
      </c>
      <c r="AB333" s="59">
        <f t="shared" si="342"/>
        <v>73.214285714285708</v>
      </c>
      <c r="AC333" s="59">
        <f t="shared" si="343"/>
        <v>74.999999999999986</v>
      </c>
      <c r="AD333" s="59">
        <f t="shared" si="344"/>
        <v>89.285714285714278</v>
      </c>
      <c r="AE333" s="60">
        <f t="shared" si="345"/>
        <v>142.85714285714283</v>
      </c>
      <c r="AF333" s="60">
        <f t="shared" si="346"/>
        <v>146.42857142857142</v>
      </c>
      <c r="AG333" s="60">
        <f t="shared" si="347"/>
        <v>153.57142857142856</v>
      </c>
      <c r="AH333" s="60">
        <f t="shared" si="348"/>
        <v>164.28571428571428</v>
      </c>
      <c r="AI333" s="61">
        <f t="shared" si="349"/>
        <v>178.57142857142856</v>
      </c>
    </row>
    <row r="334" spans="1:35" x14ac:dyDescent="0.25">
      <c r="A334" s="144"/>
      <c r="B334" s="129"/>
      <c r="C334" s="126"/>
      <c r="D334" s="3">
        <v>28</v>
      </c>
      <c r="E334" s="3">
        <v>0.14000000000000001</v>
      </c>
      <c r="F334" s="13" t="s">
        <v>90</v>
      </c>
      <c r="G334" s="58">
        <f t="shared" si="321"/>
        <v>21.428571428571427</v>
      </c>
      <c r="H334" s="55">
        <f t="shared" si="322"/>
        <v>42.857142857142854</v>
      </c>
      <c r="I334" s="55">
        <f t="shared" si="323"/>
        <v>64.285714285714278</v>
      </c>
      <c r="J334" s="55">
        <f t="shared" si="324"/>
        <v>85.714285714285708</v>
      </c>
      <c r="K334" s="55">
        <f t="shared" si="325"/>
        <v>142.85714285714283</v>
      </c>
      <c r="L334" s="55">
        <f t="shared" si="326"/>
        <v>178.57142857142856</v>
      </c>
      <c r="M334" s="55">
        <f t="shared" si="327"/>
        <v>214.28571428571428</v>
      </c>
      <c r="N334" s="55">
        <f t="shared" si="328"/>
        <v>14.285714285714285</v>
      </c>
      <c r="O334" s="55">
        <f t="shared" si="329"/>
        <v>24.999999999999996</v>
      </c>
      <c r="P334" s="59">
        <f t="shared" si="330"/>
        <v>33.928571428571423</v>
      </c>
      <c r="Q334" s="59">
        <f t="shared" si="331"/>
        <v>36.428571428571423</v>
      </c>
      <c r="R334" s="59">
        <f t="shared" si="332"/>
        <v>89.285714285714278</v>
      </c>
      <c r="S334" s="59">
        <f t="shared" si="333"/>
        <v>128.57142857142856</v>
      </c>
      <c r="T334" s="59">
        <f t="shared" si="334"/>
        <v>24.999999999999996</v>
      </c>
      <c r="U334" s="59">
        <f t="shared" si="335"/>
        <v>24.999999999999996</v>
      </c>
      <c r="V334" s="59">
        <f t="shared" si="336"/>
        <v>35.714285714285708</v>
      </c>
      <c r="W334" s="59">
        <f t="shared" si="337"/>
        <v>35.714285714285708</v>
      </c>
      <c r="X334" s="59">
        <f t="shared" si="338"/>
        <v>39.285714285714285</v>
      </c>
      <c r="Y334" s="59">
        <f t="shared" si="339"/>
        <v>46.428571428571423</v>
      </c>
      <c r="Z334" s="59">
        <f t="shared" si="340"/>
        <v>51.785714285714278</v>
      </c>
      <c r="AA334" s="59">
        <f t="shared" si="341"/>
        <v>105.35714285714285</v>
      </c>
      <c r="AB334" s="59">
        <f t="shared" si="342"/>
        <v>146.42857142857142</v>
      </c>
      <c r="AC334" s="59">
        <f t="shared" si="343"/>
        <v>149.99999999999997</v>
      </c>
      <c r="AD334" s="59">
        <f t="shared" si="344"/>
        <v>178.57142857142856</v>
      </c>
      <c r="AE334" s="60">
        <f t="shared" si="345"/>
        <v>285.71428571428567</v>
      </c>
      <c r="AF334" s="60">
        <f t="shared" si="346"/>
        <v>292.85714285714283</v>
      </c>
      <c r="AG334" s="60">
        <f t="shared" si="347"/>
        <v>307.14285714285711</v>
      </c>
      <c r="AH334" s="60">
        <f t="shared" si="348"/>
        <v>328.57142857142856</v>
      </c>
      <c r="AI334" s="61">
        <f t="shared" si="349"/>
        <v>357.14285714285711</v>
      </c>
    </row>
    <row r="335" spans="1:35" x14ac:dyDescent="0.25">
      <c r="A335" s="144"/>
      <c r="B335" s="129"/>
      <c r="C335" s="126"/>
      <c r="D335" s="3" t="s">
        <v>42</v>
      </c>
      <c r="E335" s="3">
        <v>0.27</v>
      </c>
      <c r="F335" s="13" t="s">
        <v>90</v>
      </c>
      <c r="G335" s="58">
        <f t="shared" si="321"/>
        <v>11.111111111111111</v>
      </c>
      <c r="H335" s="55">
        <f t="shared" si="322"/>
        <v>22.222222222222221</v>
      </c>
      <c r="I335" s="55">
        <f t="shared" si="323"/>
        <v>33.333333333333329</v>
      </c>
      <c r="J335" s="55">
        <f t="shared" si="324"/>
        <v>44.444444444444443</v>
      </c>
      <c r="K335" s="55">
        <f t="shared" si="325"/>
        <v>74.074074074074076</v>
      </c>
      <c r="L335" s="55">
        <f t="shared" si="326"/>
        <v>92.592592592592581</v>
      </c>
      <c r="M335" s="55">
        <f t="shared" si="327"/>
        <v>111.1111111111111</v>
      </c>
      <c r="N335" s="55">
        <f t="shared" si="328"/>
        <v>7.4074074074074066</v>
      </c>
      <c r="O335" s="55">
        <f t="shared" si="329"/>
        <v>12.962962962962962</v>
      </c>
      <c r="P335" s="59">
        <f t="shared" si="330"/>
        <v>17.592592592592592</v>
      </c>
      <c r="Q335" s="59">
        <f t="shared" si="331"/>
        <v>18.888888888888886</v>
      </c>
      <c r="R335" s="59">
        <f t="shared" si="332"/>
        <v>46.296296296296291</v>
      </c>
      <c r="S335" s="59">
        <f t="shared" si="333"/>
        <v>66.666666666666657</v>
      </c>
      <c r="T335" s="59">
        <f t="shared" si="334"/>
        <v>12.962962962962962</v>
      </c>
      <c r="U335" s="59">
        <f t="shared" si="335"/>
        <v>12.962962962962962</v>
      </c>
      <c r="V335" s="59">
        <f t="shared" si="336"/>
        <v>18.518518518518519</v>
      </c>
      <c r="W335" s="59">
        <f t="shared" si="337"/>
        <v>18.518518518518519</v>
      </c>
      <c r="X335" s="59">
        <f t="shared" si="338"/>
        <v>20.37037037037037</v>
      </c>
      <c r="Y335" s="59">
        <f t="shared" si="339"/>
        <v>24.074074074074073</v>
      </c>
      <c r="Z335" s="59">
        <f t="shared" si="340"/>
        <v>26.851851851851851</v>
      </c>
      <c r="AA335" s="59">
        <f t="shared" si="341"/>
        <v>54.629629629629626</v>
      </c>
      <c r="AB335" s="59">
        <f t="shared" si="342"/>
        <v>75.925925925925924</v>
      </c>
      <c r="AC335" s="59">
        <f t="shared" si="343"/>
        <v>77.777777777777771</v>
      </c>
      <c r="AD335" s="59">
        <f t="shared" si="344"/>
        <v>92.592592592592581</v>
      </c>
      <c r="AE335" s="60">
        <f t="shared" si="345"/>
        <v>148.14814814814815</v>
      </c>
      <c r="AF335" s="60">
        <f t="shared" si="346"/>
        <v>151.85185185185185</v>
      </c>
      <c r="AG335" s="60">
        <f t="shared" si="347"/>
        <v>159.25925925925924</v>
      </c>
      <c r="AH335" s="60">
        <f t="shared" si="348"/>
        <v>170.37037037037035</v>
      </c>
      <c r="AI335" s="61">
        <f t="shared" si="349"/>
        <v>185.18518518518516</v>
      </c>
    </row>
    <row r="336" spans="1:35" x14ac:dyDescent="0.25">
      <c r="A336" s="144"/>
      <c r="B336" s="129"/>
      <c r="C336" s="126"/>
      <c r="D336" s="3">
        <v>30</v>
      </c>
      <c r="E336" s="3">
        <v>0.14000000000000001</v>
      </c>
      <c r="F336" s="13" t="s">
        <v>90</v>
      </c>
      <c r="G336" s="58">
        <f t="shared" si="321"/>
        <v>21.428571428571427</v>
      </c>
      <c r="H336" s="55">
        <f t="shared" si="322"/>
        <v>42.857142857142854</v>
      </c>
      <c r="I336" s="55">
        <f t="shared" si="323"/>
        <v>64.285714285714278</v>
      </c>
      <c r="J336" s="55">
        <f t="shared" si="324"/>
        <v>85.714285714285708</v>
      </c>
      <c r="K336" s="55">
        <f t="shared" si="325"/>
        <v>142.85714285714283</v>
      </c>
      <c r="L336" s="55">
        <f t="shared" si="326"/>
        <v>178.57142857142856</v>
      </c>
      <c r="M336" s="55">
        <f t="shared" si="327"/>
        <v>214.28571428571428</v>
      </c>
      <c r="N336" s="55">
        <f t="shared" si="328"/>
        <v>14.285714285714285</v>
      </c>
      <c r="O336" s="55">
        <f t="shared" si="329"/>
        <v>24.999999999999996</v>
      </c>
      <c r="P336" s="59">
        <f t="shared" si="330"/>
        <v>33.928571428571423</v>
      </c>
      <c r="Q336" s="59">
        <f t="shared" si="331"/>
        <v>36.428571428571423</v>
      </c>
      <c r="R336" s="59">
        <f t="shared" si="332"/>
        <v>89.285714285714278</v>
      </c>
      <c r="S336" s="59">
        <f t="shared" si="333"/>
        <v>128.57142857142856</v>
      </c>
      <c r="T336" s="59">
        <f t="shared" si="334"/>
        <v>24.999999999999996</v>
      </c>
      <c r="U336" s="59">
        <f t="shared" si="335"/>
        <v>24.999999999999996</v>
      </c>
      <c r="V336" s="59">
        <f t="shared" si="336"/>
        <v>35.714285714285708</v>
      </c>
      <c r="W336" s="59">
        <f t="shared" si="337"/>
        <v>35.714285714285708</v>
      </c>
      <c r="X336" s="59">
        <f t="shared" si="338"/>
        <v>39.285714285714285</v>
      </c>
      <c r="Y336" s="59">
        <f t="shared" si="339"/>
        <v>46.428571428571423</v>
      </c>
      <c r="Z336" s="59">
        <f t="shared" si="340"/>
        <v>51.785714285714278</v>
      </c>
      <c r="AA336" s="59">
        <f t="shared" si="341"/>
        <v>105.35714285714285</v>
      </c>
      <c r="AB336" s="59">
        <f t="shared" si="342"/>
        <v>146.42857142857142</v>
      </c>
      <c r="AC336" s="59">
        <f t="shared" si="343"/>
        <v>149.99999999999997</v>
      </c>
      <c r="AD336" s="59">
        <f t="shared" si="344"/>
        <v>178.57142857142856</v>
      </c>
      <c r="AE336" s="60">
        <f t="shared" si="345"/>
        <v>285.71428571428567</v>
      </c>
      <c r="AF336" s="60">
        <f t="shared" si="346"/>
        <v>292.85714285714283</v>
      </c>
      <c r="AG336" s="60">
        <f t="shared" si="347"/>
        <v>307.14285714285711</v>
      </c>
      <c r="AH336" s="60">
        <f t="shared" si="348"/>
        <v>328.57142857142856</v>
      </c>
      <c r="AI336" s="61">
        <f t="shared" si="349"/>
        <v>357.14285714285711</v>
      </c>
    </row>
    <row r="337" spans="1:35" x14ac:dyDescent="0.25">
      <c r="A337" s="144"/>
      <c r="B337" s="129"/>
      <c r="C337" s="126"/>
      <c r="D337" s="3" t="s">
        <v>55</v>
      </c>
      <c r="E337" s="3">
        <v>0.27</v>
      </c>
      <c r="F337" s="13" t="s">
        <v>90</v>
      </c>
      <c r="G337" s="58">
        <f t="shared" si="321"/>
        <v>11.111111111111111</v>
      </c>
      <c r="H337" s="55">
        <f t="shared" si="322"/>
        <v>22.222222222222221</v>
      </c>
      <c r="I337" s="55">
        <f t="shared" si="323"/>
        <v>33.333333333333329</v>
      </c>
      <c r="J337" s="55">
        <f t="shared" si="324"/>
        <v>44.444444444444443</v>
      </c>
      <c r="K337" s="55">
        <f t="shared" si="325"/>
        <v>74.074074074074076</v>
      </c>
      <c r="L337" s="55">
        <f t="shared" si="326"/>
        <v>92.592592592592581</v>
      </c>
      <c r="M337" s="55">
        <f t="shared" si="327"/>
        <v>111.1111111111111</v>
      </c>
      <c r="N337" s="55">
        <f t="shared" si="328"/>
        <v>7.4074074074074066</v>
      </c>
      <c r="O337" s="55">
        <f t="shared" si="329"/>
        <v>12.962962962962962</v>
      </c>
      <c r="P337" s="59">
        <f t="shared" si="330"/>
        <v>17.592592592592592</v>
      </c>
      <c r="Q337" s="59">
        <f t="shared" si="331"/>
        <v>18.888888888888886</v>
      </c>
      <c r="R337" s="59">
        <f t="shared" si="332"/>
        <v>46.296296296296291</v>
      </c>
      <c r="S337" s="59">
        <f t="shared" si="333"/>
        <v>66.666666666666657</v>
      </c>
      <c r="T337" s="59">
        <f t="shared" si="334"/>
        <v>12.962962962962962</v>
      </c>
      <c r="U337" s="59">
        <f t="shared" si="335"/>
        <v>12.962962962962962</v>
      </c>
      <c r="V337" s="59">
        <f t="shared" si="336"/>
        <v>18.518518518518519</v>
      </c>
      <c r="W337" s="59">
        <f t="shared" si="337"/>
        <v>18.518518518518519</v>
      </c>
      <c r="X337" s="59">
        <f t="shared" si="338"/>
        <v>20.37037037037037</v>
      </c>
      <c r="Y337" s="59">
        <f t="shared" si="339"/>
        <v>24.074074074074073</v>
      </c>
      <c r="Z337" s="59">
        <f t="shared" si="340"/>
        <v>26.851851851851851</v>
      </c>
      <c r="AA337" s="59">
        <f t="shared" si="341"/>
        <v>54.629629629629626</v>
      </c>
      <c r="AB337" s="59">
        <f t="shared" si="342"/>
        <v>75.925925925925924</v>
      </c>
      <c r="AC337" s="59">
        <f t="shared" si="343"/>
        <v>77.777777777777771</v>
      </c>
      <c r="AD337" s="59">
        <f t="shared" si="344"/>
        <v>92.592592592592581</v>
      </c>
      <c r="AE337" s="60">
        <f t="shared" si="345"/>
        <v>148.14814814814815</v>
      </c>
      <c r="AF337" s="60">
        <f>41/E337</f>
        <v>151.85185185185185</v>
      </c>
      <c r="AG337" s="60">
        <f t="shared" si="347"/>
        <v>159.25925925925924</v>
      </c>
      <c r="AH337" s="60">
        <f t="shared" si="348"/>
        <v>170.37037037037035</v>
      </c>
      <c r="AI337" s="61">
        <f t="shared" si="349"/>
        <v>185.18518518518516</v>
      </c>
    </row>
    <row r="338" spans="1:35" x14ac:dyDescent="0.25">
      <c r="A338" s="144"/>
      <c r="B338" s="129"/>
      <c r="C338" s="126"/>
      <c r="D338" s="3">
        <v>32</v>
      </c>
      <c r="E338" s="3">
        <v>0.17</v>
      </c>
      <c r="F338" s="13" t="s">
        <v>90</v>
      </c>
      <c r="G338" s="58">
        <f t="shared" si="321"/>
        <v>17.647058823529409</v>
      </c>
      <c r="H338" s="55">
        <f t="shared" si="322"/>
        <v>35.294117647058819</v>
      </c>
      <c r="I338" s="55">
        <f t="shared" si="323"/>
        <v>52.941176470588232</v>
      </c>
      <c r="J338" s="55">
        <f t="shared" si="324"/>
        <v>70.588235294117638</v>
      </c>
      <c r="K338" s="55">
        <f t="shared" si="325"/>
        <v>117.64705882352941</v>
      </c>
      <c r="L338" s="55">
        <f t="shared" si="326"/>
        <v>147.05882352941177</v>
      </c>
      <c r="M338" s="55">
        <f t="shared" si="327"/>
        <v>176.47058823529412</v>
      </c>
      <c r="N338" s="55">
        <f t="shared" si="328"/>
        <v>11.76470588235294</v>
      </c>
      <c r="O338" s="55">
        <f t="shared" si="329"/>
        <v>20.588235294117645</v>
      </c>
      <c r="P338" s="59">
        <f t="shared" si="330"/>
        <v>27.941176470588232</v>
      </c>
      <c r="Q338" s="59">
        <f t="shared" si="331"/>
        <v>29.999999999999996</v>
      </c>
      <c r="R338" s="59">
        <f t="shared" si="332"/>
        <v>73.529411764705884</v>
      </c>
      <c r="S338" s="59">
        <f t="shared" si="333"/>
        <v>105.88235294117646</v>
      </c>
      <c r="T338" s="59">
        <f t="shared" si="334"/>
        <v>20.588235294117645</v>
      </c>
      <c r="U338" s="59">
        <f t="shared" si="335"/>
        <v>20.588235294117645</v>
      </c>
      <c r="V338" s="59">
        <f>5/E338</f>
        <v>29.411764705882351</v>
      </c>
      <c r="W338" s="59">
        <f t="shared" si="337"/>
        <v>29.411764705882351</v>
      </c>
      <c r="X338" s="59">
        <f t="shared" si="338"/>
        <v>32.352941176470587</v>
      </c>
      <c r="Y338" s="59">
        <f t="shared" si="339"/>
        <v>38.235294117647058</v>
      </c>
      <c r="Z338" s="59">
        <f t="shared" si="340"/>
        <v>42.647058823529406</v>
      </c>
      <c r="AA338" s="59">
        <f t="shared" si="341"/>
        <v>86.764705882352942</v>
      </c>
      <c r="AB338" s="59">
        <f t="shared" si="342"/>
        <v>120.58823529411764</v>
      </c>
      <c r="AC338" s="59">
        <f>21/E338</f>
        <v>123.52941176470587</v>
      </c>
      <c r="AD338" s="59">
        <f t="shared" si="344"/>
        <v>147.05882352941177</v>
      </c>
      <c r="AE338" s="60">
        <f t="shared" si="345"/>
        <v>235.29411764705881</v>
      </c>
      <c r="AF338" s="60">
        <f t="shared" si="346"/>
        <v>241.17647058823528</v>
      </c>
      <c r="AG338" s="60">
        <f t="shared" si="347"/>
        <v>252.9411764705882</v>
      </c>
      <c r="AH338" s="60">
        <f t="shared" si="348"/>
        <v>270.58823529411762</v>
      </c>
      <c r="AI338" s="61">
        <f t="shared" si="349"/>
        <v>294.11764705882354</v>
      </c>
    </row>
    <row r="339" spans="1:35" x14ac:dyDescent="0.25">
      <c r="A339" s="144"/>
      <c r="B339" s="129"/>
      <c r="C339" s="126"/>
      <c r="D339" s="3" t="s">
        <v>36</v>
      </c>
      <c r="E339" s="3">
        <v>0.35</v>
      </c>
      <c r="F339" s="13" t="s">
        <v>90</v>
      </c>
      <c r="G339" s="58">
        <f t="shared" si="321"/>
        <v>8.5714285714285712</v>
      </c>
      <c r="H339" s="55">
        <f t="shared" si="322"/>
        <v>17.142857142857142</v>
      </c>
      <c r="I339" s="55">
        <f t="shared" si="323"/>
        <v>25.714285714285715</v>
      </c>
      <c r="J339" s="55">
        <f t="shared" si="324"/>
        <v>34.285714285714285</v>
      </c>
      <c r="K339" s="55">
        <f t="shared" si="325"/>
        <v>57.142857142857146</v>
      </c>
      <c r="L339" s="55">
        <f t="shared" si="326"/>
        <v>71.428571428571431</v>
      </c>
      <c r="M339" s="55">
        <f t="shared" si="327"/>
        <v>85.714285714285722</v>
      </c>
      <c r="N339" s="55">
        <f>2/E339</f>
        <v>5.7142857142857144</v>
      </c>
      <c r="O339" s="55">
        <f t="shared" si="329"/>
        <v>10</v>
      </c>
      <c r="P339" s="59">
        <f t="shared" si="330"/>
        <v>13.571428571428573</v>
      </c>
      <c r="Q339" s="59">
        <f t="shared" si="331"/>
        <v>14.571428571428571</v>
      </c>
      <c r="R339" s="59">
        <f t="shared" si="332"/>
        <v>35.714285714285715</v>
      </c>
      <c r="S339" s="59">
        <f t="shared" si="333"/>
        <v>51.428571428571431</v>
      </c>
      <c r="T339" s="59">
        <f t="shared" si="334"/>
        <v>10</v>
      </c>
      <c r="U339" s="59">
        <f t="shared" si="335"/>
        <v>10</v>
      </c>
      <c r="V339" s="59">
        <f t="shared" si="336"/>
        <v>14.285714285714286</v>
      </c>
      <c r="W339" s="59">
        <f t="shared" si="337"/>
        <v>14.285714285714286</v>
      </c>
      <c r="X339" s="59">
        <f t="shared" si="338"/>
        <v>15.714285714285715</v>
      </c>
      <c r="Y339" s="59">
        <f t="shared" si="339"/>
        <v>18.571428571428573</v>
      </c>
      <c r="Z339" s="59">
        <f t="shared" si="340"/>
        <v>20.714285714285715</v>
      </c>
      <c r="AA339" s="59">
        <f t="shared" si="341"/>
        <v>42.142857142857146</v>
      </c>
      <c r="AB339" s="59">
        <f t="shared" si="342"/>
        <v>58.571428571428577</v>
      </c>
      <c r="AC339" s="59">
        <f t="shared" si="343"/>
        <v>60.000000000000007</v>
      </c>
      <c r="AD339" s="59">
        <f t="shared" si="344"/>
        <v>71.428571428571431</v>
      </c>
      <c r="AE339" s="60">
        <f t="shared" si="345"/>
        <v>114.28571428571429</v>
      </c>
      <c r="AF339" s="60">
        <f t="shared" si="346"/>
        <v>117.14285714285715</v>
      </c>
      <c r="AG339" s="60">
        <f t="shared" si="347"/>
        <v>122.85714285714286</v>
      </c>
      <c r="AH339" s="60">
        <f t="shared" si="348"/>
        <v>131.42857142857144</v>
      </c>
      <c r="AI339" s="61">
        <f t="shared" si="349"/>
        <v>142.85714285714286</v>
      </c>
    </row>
    <row r="340" spans="1:35" x14ac:dyDescent="0.25">
      <c r="A340" s="144"/>
      <c r="B340" s="129"/>
      <c r="C340" s="126"/>
      <c r="D340" s="3">
        <v>34</v>
      </c>
      <c r="E340" s="3">
        <v>0.17</v>
      </c>
      <c r="F340" s="13" t="s">
        <v>90</v>
      </c>
      <c r="G340" s="58">
        <f t="shared" si="321"/>
        <v>17.647058823529409</v>
      </c>
      <c r="H340" s="55">
        <f t="shared" si="322"/>
        <v>35.294117647058819</v>
      </c>
      <c r="I340" s="55">
        <f t="shared" si="323"/>
        <v>52.941176470588232</v>
      </c>
      <c r="J340" s="55">
        <f t="shared" si="324"/>
        <v>70.588235294117638</v>
      </c>
      <c r="K340" s="55">
        <f t="shared" si="325"/>
        <v>117.64705882352941</v>
      </c>
      <c r="L340" s="55">
        <f t="shared" si="326"/>
        <v>147.05882352941177</v>
      </c>
      <c r="M340" s="55">
        <f t="shared" si="327"/>
        <v>176.47058823529412</v>
      </c>
      <c r="N340" s="55">
        <f t="shared" si="328"/>
        <v>11.76470588235294</v>
      </c>
      <c r="O340" s="55">
        <f t="shared" si="329"/>
        <v>20.588235294117645</v>
      </c>
      <c r="P340" s="59">
        <f t="shared" si="330"/>
        <v>27.941176470588232</v>
      </c>
      <c r="Q340" s="59">
        <f t="shared" si="331"/>
        <v>29.999999999999996</v>
      </c>
      <c r="R340" s="59">
        <f t="shared" si="332"/>
        <v>73.529411764705884</v>
      </c>
      <c r="S340" s="59">
        <f t="shared" si="333"/>
        <v>105.88235294117646</v>
      </c>
      <c r="T340" s="59">
        <f t="shared" si="334"/>
        <v>20.588235294117645</v>
      </c>
      <c r="U340" s="59">
        <f t="shared" si="335"/>
        <v>20.588235294117645</v>
      </c>
      <c r="V340" s="59">
        <f t="shared" si="336"/>
        <v>29.411764705882351</v>
      </c>
      <c r="W340" s="59">
        <f t="shared" si="337"/>
        <v>29.411764705882351</v>
      </c>
      <c r="X340" s="59">
        <f t="shared" si="338"/>
        <v>32.352941176470587</v>
      </c>
      <c r="Y340" s="59">
        <f t="shared" si="339"/>
        <v>38.235294117647058</v>
      </c>
      <c r="Z340" s="59">
        <f t="shared" si="340"/>
        <v>42.647058823529406</v>
      </c>
      <c r="AA340" s="59">
        <f t="shared" si="341"/>
        <v>86.764705882352942</v>
      </c>
      <c r="AB340" s="59">
        <f t="shared" si="342"/>
        <v>120.58823529411764</v>
      </c>
      <c r="AC340" s="59">
        <f t="shared" si="343"/>
        <v>123.52941176470587</v>
      </c>
      <c r="AD340" s="59">
        <f t="shared" si="344"/>
        <v>147.05882352941177</v>
      </c>
      <c r="AE340" s="60">
        <f t="shared" si="345"/>
        <v>235.29411764705881</v>
      </c>
      <c r="AF340" s="60">
        <f t="shared" si="346"/>
        <v>241.17647058823528</v>
      </c>
      <c r="AG340" s="60">
        <f t="shared" si="347"/>
        <v>252.9411764705882</v>
      </c>
      <c r="AH340" s="60">
        <f t="shared" si="348"/>
        <v>270.58823529411762</v>
      </c>
      <c r="AI340" s="61">
        <f t="shared" si="349"/>
        <v>294.11764705882354</v>
      </c>
    </row>
    <row r="341" spans="1:35" x14ac:dyDescent="0.25">
      <c r="A341" s="144"/>
      <c r="B341" s="129"/>
      <c r="C341" s="126"/>
      <c r="D341" s="3" t="s">
        <v>77</v>
      </c>
      <c r="E341" s="3">
        <v>0.35</v>
      </c>
      <c r="F341" s="13" t="s">
        <v>90</v>
      </c>
      <c r="G341" s="58">
        <f t="shared" si="321"/>
        <v>8.5714285714285712</v>
      </c>
      <c r="H341" s="55">
        <f t="shared" si="322"/>
        <v>17.142857142857142</v>
      </c>
      <c r="I341" s="55">
        <f t="shared" si="323"/>
        <v>25.714285714285715</v>
      </c>
      <c r="J341" s="55">
        <f t="shared" si="324"/>
        <v>34.285714285714285</v>
      </c>
      <c r="K341" s="55">
        <f t="shared" si="325"/>
        <v>57.142857142857146</v>
      </c>
      <c r="L341" s="55">
        <f t="shared" si="326"/>
        <v>71.428571428571431</v>
      </c>
      <c r="M341" s="55">
        <f t="shared" si="327"/>
        <v>85.714285714285722</v>
      </c>
      <c r="N341" s="55">
        <f t="shared" si="328"/>
        <v>5.7142857142857144</v>
      </c>
      <c r="O341" s="55">
        <f t="shared" si="329"/>
        <v>10</v>
      </c>
      <c r="P341" s="59">
        <f t="shared" si="330"/>
        <v>13.571428571428573</v>
      </c>
      <c r="Q341" s="59">
        <f t="shared" si="331"/>
        <v>14.571428571428571</v>
      </c>
      <c r="R341" s="59">
        <f t="shared" si="332"/>
        <v>35.714285714285715</v>
      </c>
      <c r="S341" s="59">
        <f t="shared" si="333"/>
        <v>51.428571428571431</v>
      </c>
      <c r="T341" s="59">
        <f t="shared" si="334"/>
        <v>10</v>
      </c>
      <c r="U341" s="59">
        <f t="shared" si="335"/>
        <v>10</v>
      </c>
      <c r="V341" s="59">
        <f t="shared" si="336"/>
        <v>14.285714285714286</v>
      </c>
      <c r="W341" s="59">
        <f t="shared" si="337"/>
        <v>14.285714285714286</v>
      </c>
      <c r="X341" s="59">
        <f t="shared" si="338"/>
        <v>15.714285714285715</v>
      </c>
      <c r="Y341" s="59">
        <f t="shared" si="339"/>
        <v>18.571428571428573</v>
      </c>
      <c r="Z341" s="59">
        <f t="shared" si="340"/>
        <v>20.714285714285715</v>
      </c>
      <c r="AA341" s="59">
        <f t="shared" si="341"/>
        <v>42.142857142857146</v>
      </c>
      <c r="AB341" s="59">
        <f t="shared" si="342"/>
        <v>58.571428571428577</v>
      </c>
      <c r="AC341" s="59">
        <f t="shared" si="343"/>
        <v>60.000000000000007</v>
      </c>
      <c r="AD341" s="59">
        <f t="shared" si="344"/>
        <v>71.428571428571431</v>
      </c>
      <c r="AE341" s="60">
        <f t="shared" si="345"/>
        <v>114.28571428571429</v>
      </c>
      <c r="AF341" s="60">
        <f t="shared" si="346"/>
        <v>117.14285714285715</v>
      </c>
      <c r="AG341" s="60">
        <f t="shared" si="347"/>
        <v>122.85714285714286</v>
      </c>
      <c r="AH341" s="60">
        <f t="shared" si="348"/>
        <v>131.42857142857144</v>
      </c>
      <c r="AI341" s="61">
        <f t="shared" si="349"/>
        <v>142.85714285714286</v>
      </c>
    </row>
    <row r="342" spans="1:35" x14ac:dyDescent="0.25">
      <c r="A342" s="144"/>
      <c r="B342" s="129"/>
      <c r="C342" s="126"/>
      <c r="D342" s="3">
        <v>35</v>
      </c>
      <c r="E342" s="3">
        <v>0.17</v>
      </c>
      <c r="F342" s="13" t="s">
        <v>90</v>
      </c>
      <c r="G342" s="58">
        <f t="shared" si="321"/>
        <v>17.647058823529409</v>
      </c>
      <c r="H342" s="55">
        <f t="shared" si="322"/>
        <v>35.294117647058819</v>
      </c>
      <c r="I342" s="55">
        <f t="shared" si="323"/>
        <v>52.941176470588232</v>
      </c>
      <c r="J342" s="55">
        <f t="shared" si="324"/>
        <v>70.588235294117638</v>
      </c>
      <c r="K342" s="55">
        <f t="shared" si="325"/>
        <v>117.64705882352941</v>
      </c>
      <c r="L342" s="55">
        <f t="shared" si="326"/>
        <v>147.05882352941177</v>
      </c>
      <c r="M342" s="55">
        <f t="shared" si="327"/>
        <v>176.47058823529412</v>
      </c>
      <c r="N342" s="55">
        <f t="shared" si="328"/>
        <v>11.76470588235294</v>
      </c>
      <c r="O342" s="55">
        <f t="shared" si="329"/>
        <v>20.588235294117645</v>
      </c>
      <c r="P342" s="59">
        <f t="shared" si="330"/>
        <v>27.941176470588232</v>
      </c>
      <c r="Q342" s="59">
        <f t="shared" si="331"/>
        <v>29.999999999999996</v>
      </c>
      <c r="R342" s="59">
        <f t="shared" si="332"/>
        <v>73.529411764705884</v>
      </c>
      <c r="S342" s="59">
        <f t="shared" si="333"/>
        <v>105.88235294117646</v>
      </c>
      <c r="T342" s="59">
        <f t="shared" si="334"/>
        <v>20.588235294117645</v>
      </c>
      <c r="U342" s="59">
        <f t="shared" si="335"/>
        <v>20.588235294117645</v>
      </c>
      <c r="V342" s="59">
        <f t="shared" si="336"/>
        <v>29.411764705882351</v>
      </c>
      <c r="W342" s="59">
        <f t="shared" si="337"/>
        <v>29.411764705882351</v>
      </c>
      <c r="X342" s="59">
        <f t="shared" si="338"/>
        <v>32.352941176470587</v>
      </c>
      <c r="Y342" s="59">
        <f t="shared" si="339"/>
        <v>38.235294117647058</v>
      </c>
      <c r="Z342" s="59">
        <f t="shared" si="340"/>
        <v>42.647058823529406</v>
      </c>
      <c r="AA342" s="59">
        <f t="shared" si="341"/>
        <v>86.764705882352942</v>
      </c>
      <c r="AB342" s="59">
        <f t="shared" si="342"/>
        <v>120.58823529411764</v>
      </c>
      <c r="AC342" s="59">
        <f t="shared" si="343"/>
        <v>123.52941176470587</v>
      </c>
      <c r="AD342" s="59">
        <f t="shared" si="344"/>
        <v>147.05882352941177</v>
      </c>
      <c r="AE342" s="60">
        <f t="shared" si="345"/>
        <v>235.29411764705881</v>
      </c>
      <c r="AF342" s="60">
        <f t="shared" si="346"/>
        <v>241.17647058823528</v>
      </c>
      <c r="AG342" s="60">
        <f t="shared" si="347"/>
        <v>252.9411764705882</v>
      </c>
      <c r="AH342" s="60">
        <f t="shared" si="348"/>
        <v>270.58823529411762</v>
      </c>
      <c r="AI342" s="61">
        <f t="shared" si="349"/>
        <v>294.11764705882354</v>
      </c>
    </row>
    <row r="343" spans="1:35" x14ac:dyDescent="0.25">
      <c r="A343" s="144"/>
      <c r="B343" s="129"/>
      <c r="C343" s="126"/>
      <c r="D343" s="3" t="s">
        <v>43</v>
      </c>
      <c r="E343" s="3">
        <v>0.34</v>
      </c>
      <c r="F343" s="13" t="s">
        <v>90</v>
      </c>
      <c r="G343" s="58">
        <f t="shared" si="321"/>
        <v>8.8235294117647047</v>
      </c>
      <c r="H343" s="55">
        <f t="shared" si="322"/>
        <v>17.647058823529409</v>
      </c>
      <c r="I343" s="55">
        <f t="shared" si="323"/>
        <v>26.470588235294116</v>
      </c>
      <c r="J343" s="55">
        <f t="shared" si="324"/>
        <v>35.294117647058819</v>
      </c>
      <c r="K343" s="55">
        <f t="shared" si="325"/>
        <v>58.823529411764703</v>
      </c>
      <c r="L343" s="55">
        <f t="shared" si="326"/>
        <v>73.529411764705884</v>
      </c>
      <c r="M343" s="55">
        <f t="shared" si="327"/>
        <v>88.235294117647058</v>
      </c>
      <c r="N343" s="55">
        <f t="shared" si="328"/>
        <v>5.8823529411764701</v>
      </c>
      <c r="O343" s="55">
        <f t="shared" si="329"/>
        <v>10.294117647058822</v>
      </c>
      <c r="P343" s="59">
        <f t="shared" si="330"/>
        <v>13.970588235294116</v>
      </c>
      <c r="Q343" s="59">
        <f t="shared" si="331"/>
        <v>14.999999999999998</v>
      </c>
      <c r="R343" s="59">
        <f t="shared" si="332"/>
        <v>36.764705882352942</v>
      </c>
      <c r="S343" s="59">
        <f t="shared" si="333"/>
        <v>52.941176470588232</v>
      </c>
      <c r="T343" s="59">
        <f t="shared" si="334"/>
        <v>10.294117647058822</v>
      </c>
      <c r="U343" s="59">
        <f t="shared" si="335"/>
        <v>10.294117647058822</v>
      </c>
      <c r="V343" s="59">
        <f t="shared" si="336"/>
        <v>14.705882352941176</v>
      </c>
      <c r="W343" s="59">
        <f t="shared" si="337"/>
        <v>14.705882352941176</v>
      </c>
      <c r="X343" s="59">
        <f t="shared" si="338"/>
        <v>16.176470588235293</v>
      </c>
      <c r="Y343" s="59">
        <f t="shared" si="339"/>
        <v>19.117647058823529</v>
      </c>
      <c r="Z343" s="59">
        <f t="shared" si="340"/>
        <v>21.323529411764703</v>
      </c>
      <c r="AA343" s="59">
        <f t="shared" si="341"/>
        <v>43.382352941176471</v>
      </c>
      <c r="AB343" s="59">
        <f t="shared" si="342"/>
        <v>60.294117647058819</v>
      </c>
      <c r="AC343" s="59">
        <f t="shared" si="343"/>
        <v>61.764705882352935</v>
      </c>
      <c r="AD343" s="59">
        <f t="shared" si="344"/>
        <v>73.529411764705884</v>
      </c>
      <c r="AE343" s="60">
        <f t="shared" si="345"/>
        <v>117.64705882352941</v>
      </c>
      <c r="AF343" s="60">
        <f t="shared" si="346"/>
        <v>120.58823529411764</v>
      </c>
      <c r="AG343" s="60">
        <f t="shared" si="347"/>
        <v>126.4705882352941</v>
      </c>
      <c r="AH343" s="60">
        <f t="shared" si="348"/>
        <v>135.29411764705881</v>
      </c>
      <c r="AI343" s="61">
        <f t="shared" si="349"/>
        <v>147.05882352941177</v>
      </c>
    </row>
    <row r="344" spans="1:35" x14ac:dyDescent="0.25">
      <c r="A344" s="144"/>
      <c r="B344" s="129"/>
      <c r="C344" s="126"/>
      <c r="D344" s="3">
        <v>36</v>
      </c>
      <c r="E344" s="3">
        <v>0.16</v>
      </c>
      <c r="F344" s="13" t="s">
        <v>90</v>
      </c>
      <c r="G344" s="58">
        <f t="shared" si="321"/>
        <v>18.75</v>
      </c>
      <c r="H344" s="55">
        <f t="shared" si="322"/>
        <v>37.5</v>
      </c>
      <c r="I344" s="55">
        <f t="shared" si="323"/>
        <v>56.25</v>
      </c>
      <c r="J344" s="55">
        <f t="shared" si="324"/>
        <v>75</v>
      </c>
      <c r="K344" s="55">
        <f t="shared" si="325"/>
        <v>125</v>
      </c>
      <c r="L344" s="55">
        <f t="shared" si="326"/>
        <v>156.25</v>
      </c>
      <c r="M344" s="55">
        <f t="shared" si="327"/>
        <v>187.5</v>
      </c>
      <c r="N344" s="55">
        <f t="shared" si="328"/>
        <v>12.5</v>
      </c>
      <c r="O344" s="55">
        <f t="shared" si="329"/>
        <v>21.875</v>
      </c>
      <c r="P344" s="59">
        <f t="shared" si="330"/>
        <v>29.6875</v>
      </c>
      <c r="Q344" s="59">
        <f t="shared" si="331"/>
        <v>31.874999999999996</v>
      </c>
      <c r="R344" s="59">
        <f t="shared" si="332"/>
        <v>78.125</v>
      </c>
      <c r="S344" s="59">
        <f t="shared" si="333"/>
        <v>112.5</v>
      </c>
      <c r="T344" s="59">
        <f t="shared" si="334"/>
        <v>21.875</v>
      </c>
      <c r="U344" s="59">
        <f t="shared" si="335"/>
        <v>21.875</v>
      </c>
      <c r="V344" s="59">
        <f t="shared" si="336"/>
        <v>31.25</v>
      </c>
      <c r="W344" s="59">
        <f t="shared" si="337"/>
        <v>31.25</v>
      </c>
      <c r="X344" s="59">
        <f t="shared" si="338"/>
        <v>34.375</v>
      </c>
      <c r="Y344" s="59">
        <f t="shared" si="339"/>
        <v>40.625</v>
      </c>
      <c r="Z344" s="59">
        <f t="shared" si="340"/>
        <v>45.3125</v>
      </c>
      <c r="AA344" s="59">
        <f t="shared" si="341"/>
        <v>92.1875</v>
      </c>
      <c r="AB344" s="59">
        <f t="shared" si="342"/>
        <v>128.125</v>
      </c>
      <c r="AC344" s="59">
        <f t="shared" si="343"/>
        <v>131.25</v>
      </c>
      <c r="AD344" s="59">
        <f t="shared" si="344"/>
        <v>156.25</v>
      </c>
      <c r="AE344" s="60">
        <f t="shared" si="345"/>
        <v>250</v>
      </c>
      <c r="AF344" s="60">
        <f t="shared" si="346"/>
        <v>256.25</v>
      </c>
      <c r="AG344" s="60">
        <f t="shared" si="347"/>
        <v>268.75</v>
      </c>
      <c r="AH344" s="60">
        <f t="shared" si="348"/>
        <v>287.5</v>
      </c>
      <c r="AI344" s="61">
        <f t="shared" si="349"/>
        <v>312.5</v>
      </c>
    </row>
    <row r="345" spans="1:35" x14ac:dyDescent="0.25">
      <c r="A345" s="144"/>
      <c r="B345" s="129"/>
      <c r="C345" s="126"/>
      <c r="D345" s="3" t="s">
        <v>22</v>
      </c>
      <c r="E345" s="3">
        <v>0.31</v>
      </c>
      <c r="F345" s="13" t="s">
        <v>90</v>
      </c>
      <c r="G345" s="58">
        <f t="shared" si="321"/>
        <v>9.67741935483871</v>
      </c>
      <c r="H345" s="55">
        <f t="shared" si="322"/>
        <v>19.35483870967742</v>
      </c>
      <c r="I345" s="55">
        <f t="shared" si="323"/>
        <v>29.032258064516128</v>
      </c>
      <c r="J345" s="55">
        <f t="shared" si="324"/>
        <v>38.70967741935484</v>
      </c>
      <c r="K345" s="55">
        <f t="shared" si="325"/>
        <v>64.516129032258064</v>
      </c>
      <c r="L345" s="55">
        <f t="shared" si="326"/>
        <v>80.645161290322577</v>
      </c>
      <c r="M345" s="55">
        <f t="shared" si="327"/>
        <v>96.774193548387103</v>
      </c>
      <c r="N345" s="55">
        <f t="shared" si="328"/>
        <v>6.4516129032258069</v>
      </c>
      <c r="O345" s="55">
        <f t="shared" si="329"/>
        <v>11.290322580645162</v>
      </c>
      <c r="P345" s="59">
        <f t="shared" si="330"/>
        <v>15.32258064516129</v>
      </c>
      <c r="Q345" s="59">
        <f t="shared" si="331"/>
        <v>16.451612903225804</v>
      </c>
      <c r="R345" s="59">
        <f t="shared" si="332"/>
        <v>40.322580645161288</v>
      </c>
      <c r="S345" s="59">
        <f t="shared" si="333"/>
        <v>58.064516129032256</v>
      </c>
      <c r="T345" s="59">
        <f t="shared" si="334"/>
        <v>11.290322580645162</v>
      </c>
      <c r="U345" s="59">
        <f t="shared" si="335"/>
        <v>11.290322580645162</v>
      </c>
      <c r="V345" s="59">
        <f t="shared" si="336"/>
        <v>16.129032258064516</v>
      </c>
      <c r="W345" s="59">
        <f t="shared" si="337"/>
        <v>16.129032258064516</v>
      </c>
      <c r="X345" s="59">
        <f t="shared" si="338"/>
        <v>17.741935483870968</v>
      </c>
      <c r="Y345" s="59">
        <f t="shared" si="339"/>
        <v>20.967741935483872</v>
      </c>
      <c r="Z345" s="59">
        <f t="shared" si="340"/>
        <v>23.387096774193548</v>
      </c>
      <c r="AA345" s="59">
        <f t="shared" si="341"/>
        <v>47.58064516129032</v>
      </c>
      <c r="AB345" s="59">
        <f t="shared" si="342"/>
        <v>66.129032258064512</v>
      </c>
      <c r="AC345" s="59">
        <f t="shared" si="343"/>
        <v>67.741935483870975</v>
      </c>
      <c r="AD345" s="59">
        <f t="shared" si="344"/>
        <v>80.645161290322577</v>
      </c>
      <c r="AE345" s="60">
        <f t="shared" si="345"/>
        <v>129.03225806451613</v>
      </c>
      <c r="AF345" s="60">
        <f t="shared" si="346"/>
        <v>132.25806451612902</v>
      </c>
      <c r="AG345" s="60">
        <f t="shared" si="347"/>
        <v>138.70967741935485</v>
      </c>
      <c r="AH345" s="60">
        <f t="shared" si="348"/>
        <v>148.38709677419354</v>
      </c>
      <c r="AI345" s="61">
        <f t="shared" si="349"/>
        <v>161.29032258064515</v>
      </c>
    </row>
    <row r="346" spans="1:35" x14ac:dyDescent="0.25">
      <c r="A346" s="144"/>
      <c r="B346" s="129"/>
      <c r="C346" s="126"/>
      <c r="D346" s="3" t="s">
        <v>51</v>
      </c>
      <c r="E346" s="3">
        <v>0.46</v>
      </c>
      <c r="F346" s="13" t="s">
        <v>90</v>
      </c>
      <c r="G346" s="58">
        <f>3/E346</f>
        <v>6.5217391304347823</v>
      </c>
      <c r="H346" s="55">
        <f t="shared" si="322"/>
        <v>13.043478260869565</v>
      </c>
      <c r="I346" s="55">
        <f t="shared" si="323"/>
        <v>19.565217391304348</v>
      </c>
      <c r="J346" s="55">
        <f t="shared" si="324"/>
        <v>26.086956521739129</v>
      </c>
      <c r="K346" s="55">
        <f t="shared" si="325"/>
        <v>43.478260869565219</v>
      </c>
      <c r="L346" s="55">
        <f t="shared" si="326"/>
        <v>54.347826086956516</v>
      </c>
      <c r="M346" s="55">
        <f t="shared" si="327"/>
        <v>65.217391304347828</v>
      </c>
      <c r="N346" s="55">
        <f t="shared" si="328"/>
        <v>4.3478260869565215</v>
      </c>
      <c r="O346" s="55">
        <f t="shared" si="329"/>
        <v>7.6086956521739131</v>
      </c>
      <c r="P346" s="59">
        <f t="shared" si="330"/>
        <v>10.326086956521738</v>
      </c>
      <c r="Q346" s="59">
        <f t="shared" si="331"/>
        <v>11.086956521739129</v>
      </c>
      <c r="R346" s="59">
        <f t="shared" si="332"/>
        <v>27.173913043478258</v>
      </c>
      <c r="S346" s="59">
        <f t="shared" si="333"/>
        <v>39.130434782608695</v>
      </c>
      <c r="T346" s="59">
        <f t="shared" si="334"/>
        <v>7.6086956521739131</v>
      </c>
      <c r="U346" s="59">
        <f t="shared" si="335"/>
        <v>7.6086956521739131</v>
      </c>
      <c r="V346" s="59">
        <f t="shared" si="336"/>
        <v>10.869565217391305</v>
      </c>
      <c r="W346" s="59">
        <f t="shared" si="337"/>
        <v>10.869565217391305</v>
      </c>
      <c r="X346" s="59">
        <f t="shared" si="338"/>
        <v>11.956521739130434</v>
      </c>
      <c r="Y346" s="59">
        <f t="shared" si="339"/>
        <v>14.130434782608695</v>
      </c>
      <c r="Z346" s="59">
        <f t="shared" si="340"/>
        <v>15.760869565217391</v>
      </c>
      <c r="AA346" s="59">
        <f t="shared" si="341"/>
        <v>32.065217391304344</v>
      </c>
      <c r="AB346" s="59">
        <f t="shared" si="342"/>
        <v>44.565217391304344</v>
      </c>
      <c r="AC346" s="59">
        <f t="shared" si="343"/>
        <v>45.652173913043477</v>
      </c>
      <c r="AD346" s="59">
        <f t="shared" si="344"/>
        <v>54.347826086956516</v>
      </c>
      <c r="AE346" s="60">
        <f t="shared" si="345"/>
        <v>86.956521739130437</v>
      </c>
      <c r="AF346" s="60">
        <f t="shared" si="346"/>
        <v>89.130434782608688</v>
      </c>
      <c r="AG346" s="60">
        <f t="shared" si="347"/>
        <v>93.478260869565219</v>
      </c>
      <c r="AH346" s="60">
        <f t="shared" si="348"/>
        <v>100</v>
      </c>
      <c r="AI346" s="61">
        <f t="shared" si="349"/>
        <v>108.69565217391303</v>
      </c>
    </row>
    <row r="347" spans="1:35" x14ac:dyDescent="0.25">
      <c r="A347" s="144"/>
      <c r="B347" s="129"/>
      <c r="C347" s="126"/>
      <c r="D347" s="3">
        <v>38</v>
      </c>
      <c r="E347" s="3">
        <v>0.15</v>
      </c>
      <c r="F347" s="13" t="s">
        <v>90</v>
      </c>
      <c r="G347" s="58">
        <f t="shared" ref="G347:G364" si="350">3/E347</f>
        <v>20</v>
      </c>
      <c r="H347" s="55">
        <f t="shared" si="322"/>
        <v>40</v>
      </c>
      <c r="I347" s="55">
        <f t="shared" si="323"/>
        <v>60</v>
      </c>
      <c r="J347" s="55">
        <f t="shared" si="324"/>
        <v>80</v>
      </c>
      <c r="K347" s="55">
        <f t="shared" si="325"/>
        <v>133.33333333333334</v>
      </c>
      <c r="L347" s="55">
        <f t="shared" si="326"/>
        <v>166.66666666666669</v>
      </c>
      <c r="M347" s="55">
        <f t="shared" si="327"/>
        <v>200</v>
      </c>
      <c r="N347" s="55">
        <f t="shared" si="328"/>
        <v>13.333333333333334</v>
      </c>
      <c r="O347" s="55">
        <f t="shared" si="329"/>
        <v>23.333333333333336</v>
      </c>
      <c r="P347" s="59">
        <f t="shared" si="330"/>
        <v>31.666666666666668</v>
      </c>
      <c r="Q347" s="59">
        <f t="shared" si="331"/>
        <v>34</v>
      </c>
      <c r="R347" s="59">
        <f t="shared" si="332"/>
        <v>83.333333333333343</v>
      </c>
      <c r="S347" s="59">
        <f t="shared" si="333"/>
        <v>120</v>
      </c>
      <c r="T347" s="59">
        <f t="shared" si="334"/>
        <v>23.333333333333336</v>
      </c>
      <c r="U347" s="59">
        <f t="shared" si="335"/>
        <v>23.333333333333336</v>
      </c>
      <c r="V347" s="59">
        <f t="shared" si="336"/>
        <v>33.333333333333336</v>
      </c>
      <c r="W347" s="59">
        <f t="shared" si="337"/>
        <v>33.333333333333336</v>
      </c>
      <c r="X347" s="59">
        <f t="shared" si="338"/>
        <v>36.666666666666671</v>
      </c>
      <c r="Y347" s="59">
        <f t="shared" si="339"/>
        <v>43.333333333333336</v>
      </c>
      <c r="Z347" s="59">
        <f t="shared" si="340"/>
        <v>48.333333333333336</v>
      </c>
      <c r="AA347" s="59">
        <f t="shared" si="341"/>
        <v>98.333333333333343</v>
      </c>
      <c r="AB347" s="59">
        <f t="shared" si="342"/>
        <v>136.66666666666669</v>
      </c>
      <c r="AC347" s="59">
        <f t="shared" si="343"/>
        <v>140</v>
      </c>
      <c r="AD347" s="59">
        <f t="shared" si="344"/>
        <v>166.66666666666669</v>
      </c>
      <c r="AE347" s="60">
        <f t="shared" si="345"/>
        <v>266.66666666666669</v>
      </c>
      <c r="AF347" s="60">
        <f t="shared" si="346"/>
        <v>273.33333333333337</v>
      </c>
      <c r="AG347" s="60">
        <f t="shared" si="347"/>
        <v>286.66666666666669</v>
      </c>
      <c r="AH347" s="60">
        <f t="shared" si="348"/>
        <v>306.66666666666669</v>
      </c>
      <c r="AI347" s="61">
        <f t="shared" si="349"/>
        <v>333.33333333333337</v>
      </c>
    </row>
    <row r="348" spans="1:35" x14ac:dyDescent="0.25">
      <c r="A348" s="144"/>
      <c r="B348" s="129"/>
      <c r="C348" s="126"/>
      <c r="D348" s="3" t="s">
        <v>37</v>
      </c>
      <c r="E348" s="3">
        <v>0.31</v>
      </c>
      <c r="F348" s="13" t="s">
        <v>90</v>
      </c>
      <c r="G348" s="58">
        <f t="shared" si="350"/>
        <v>9.67741935483871</v>
      </c>
      <c r="H348" s="55">
        <f t="shared" si="322"/>
        <v>19.35483870967742</v>
      </c>
      <c r="I348" s="55">
        <f t="shared" si="323"/>
        <v>29.032258064516128</v>
      </c>
      <c r="J348" s="55">
        <f t="shared" si="324"/>
        <v>38.70967741935484</v>
      </c>
      <c r="K348" s="55">
        <f t="shared" si="325"/>
        <v>64.516129032258064</v>
      </c>
      <c r="L348" s="55">
        <f t="shared" si="326"/>
        <v>80.645161290322577</v>
      </c>
      <c r="M348" s="55">
        <f t="shared" si="327"/>
        <v>96.774193548387103</v>
      </c>
      <c r="N348" s="55">
        <f t="shared" si="328"/>
        <v>6.4516129032258069</v>
      </c>
      <c r="O348" s="55">
        <f t="shared" si="329"/>
        <v>11.290322580645162</v>
      </c>
      <c r="P348" s="59">
        <f t="shared" si="330"/>
        <v>15.32258064516129</v>
      </c>
      <c r="Q348" s="59">
        <f t="shared" si="331"/>
        <v>16.451612903225804</v>
      </c>
      <c r="R348" s="59">
        <f t="shared" si="332"/>
        <v>40.322580645161288</v>
      </c>
      <c r="S348" s="59">
        <f t="shared" si="333"/>
        <v>58.064516129032256</v>
      </c>
      <c r="T348" s="59">
        <f t="shared" si="334"/>
        <v>11.290322580645162</v>
      </c>
      <c r="U348" s="59">
        <f t="shared" si="335"/>
        <v>11.290322580645162</v>
      </c>
      <c r="V348" s="59">
        <f t="shared" si="336"/>
        <v>16.129032258064516</v>
      </c>
      <c r="W348" s="59">
        <f t="shared" si="337"/>
        <v>16.129032258064516</v>
      </c>
      <c r="X348" s="59">
        <f t="shared" si="338"/>
        <v>17.741935483870968</v>
      </c>
      <c r="Y348" s="59">
        <f t="shared" si="339"/>
        <v>20.967741935483872</v>
      </c>
      <c r="Z348" s="59">
        <f t="shared" si="340"/>
        <v>23.387096774193548</v>
      </c>
      <c r="AA348" s="59">
        <f t="shared" si="341"/>
        <v>47.58064516129032</v>
      </c>
      <c r="AB348" s="59">
        <f t="shared" si="342"/>
        <v>66.129032258064512</v>
      </c>
      <c r="AC348" s="59">
        <f>21/E348</f>
        <v>67.741935483870975</v>
      </c>
      <c r="AD348" s="59">
        <f t="shared" si="344"/>
        <v>80.645161290322577</v>
      </c>
      <c r="AE348" s="60">
        <f t="shared" si="345"/>
        <v>129.03225806451613</v>
      </c>
      <c r="AF348" s="60">
        <f t="shared" si="346"/>
        <v>132.25806451612902</v>
      </c>
      <c r="AG348" s="60">
        <f t="shared" si="347"/>
        <v>138.70967741935485</v>
      </c>
      <c r="AH348" s="60">
        <f t="shared" si="348"/>
        <v>148.38709677419354</v>
      </c>
      <c r="AI348" s="61">
        <f t="shared" si="349"/>
        <v>161.29032258064515</v>
      </c>
    </row>
    <row r="349" spans="1:35" x14ac:dyDescent="0.25">
      <c r="A349" s="144"/>
      <c r="B349" s="129"/>
      <c r="C349" s="126"/>
      <c r="D349" s="3">
        <v>39</v>
      </c>
      <c r="E349" s="3">
        <v>0.19</v>
      </c>
      <c r="F349" s="13" t="s">
        <v>90</v>
      </c>
      <c r="G349" s="58">
        <f t="shared" si="350"/>
        <v>15.789473684210526</v>
      </c>
      <c r="H349" s="55">
        <f t="shared" si="322"/>
        <v>31.578947368421051</v>
      </c>
      <c r="I349" s="55">
        <f t="shared" si="323"/>
        <v>47.368421052631575</v>
      </c>
      <c r="J349" s="55">
        <f t="shared" si="324"/>
        <v>63.157894736842103</v>
      </c>
      <c r="K349" s="55">
        <f t="shared" si="325"/>
        <v>105.26315789473684</v>
      </c>
      <c r="L349" s="55">
        <f t="shared" si="326"/>
        <v>131.57894736842104</v>
      </c>
      <c r="M349" s="55">
        <f t="shared" si="327"/>
        <v>157.89473684210526</v>
      </c>
      <c r="N349" s="55">
        <f t="shared" si="328"/>
        <v>10.526315789473685</v>
      </c>
      <c r="O349" s="55">
        <f t="shared" si="329"/>
        <v>18.421052631578949</v>
      </c>
      <c r="P349" s="59">
        <f t="shared" si="330"/>
        <v>25</v>
      </c>
      <c r="Q349" s="59">
        <f t="shared" si="331"/>
        <v>26.842105263157894</v>
      </c>
      <c r="R349" s="59">
        <f t="shared" si="332"/>
        <v>65.78947368421052</v>
      </c>
      <c r="S349" s="59">
        <f t="shared" si="333"/>
        <v>94.73684210526315</v>
      </c>
      <c r="T349" s="59">
        <f t="shared" si="334"/>
        <v>18.421052631578949</v>
      </c>
      <c r="U349" s="59">
        <f t="shared" si="335"/>
        <v>18.421052631578949</v>
      </c>
      <c r="V349" s="59">
        <f t="shared" si="336"/>
        <v>26.315789473684209</v>
      </c>
      <c r="W349" s="59">
        <f t="shared" si="337"/>
        <v>26.315789473684209</v>
      </c>
      <c r="X349" s="59">
        <f t="shared" si="338"/>
        <v>28.94736842105263</v>
      </c>
      <c r="Y349" s="59">
        <f t="shared" si="339"/>
        <v>34.210526315789473</v>
      </c>
      <c r="Z349" s="59">
        <f t="shared" si="340"/>
        <v>38.157894736842103</v>
      </c>
      <c r="AA349" s="59">
        <f t="shared" si="341"/>
        <v>77.631578947368425</v>
      </c>
      <c r="AB349" s="59">
        <f t="shared" si="342"/>
        <v>107.89473684210526</v>
      </c>
      <c r="AC349" s="59">
        <f t="shared" si="343"/>
        <v>110.52631578947368</v>
      </c>
      <c r="AD349" s="59">
        <f t="shared" si="344"/>
        <v>131.57894736842104</v>
      </c>
      <c r="AE349" s="60">
        <f t="shared" si="345"/>
        <v>210.52631578947367</v>
      </c>
      <c r="AF349" s="60">
        <f t="shared" si="346"/>
        <v>215.78947368421052</v>
      </c>
      <c r="AG349" s="60">
        <f t="shared" si="347"/>
        <v>226.31578947368422</v>
      </c>
      <c r="AH349" s="60">
        <f t="shared" si="348"/>
        <v>242.10526315789474</v>
      </c>
      <c r="AI349" s="61">
        <f t="shared" si="349"/>
        <v>263.15789473684208</v>
      </c>
    </row>
    <row r="350" spans="1:35" x14ac:dyDescent="0.25">
      <c r="A350" s="144"/>
      <c r="B350" s="129"/>
      <c r="C350" s="126"/>
      <c r="D350" s="3" t="s">
        <v>44</v>
      </c>
      <c r="E350" s="3">
        <v>0.36</v>
      </c>
      <c r="F350" s="13" t="s">
        <v>90</v>
      </c>
      <c r="G350" s="58">
        <f t="shared" si="350"/>
        <v>8.3333333333333339</v>
      </c>
      <c r="H350" s="55">
        <f t="shared" si="322"/>
        <v>16.666666666666668</v>
      </c>
      <c r="I350" s="55">
        <f t="shared" si="323"/>
        <v>25</v>
      </c>
      <c r="J350" s="55">
        <f t="shared" si="324"/>
        <v>33.333333333333336</v>
      </c>
      <c r="K350" s="55">
        <f t="shared" si="325"/>
        <v>55.555555555555557</v>
      </c>
      <c r="L350" s="55">
        <f t="shared" si="326"/>
        <v>69.444444444444443</v>
      </c>
      <c r="M350" s="55">
        <f t="shared" si="327"/>
        <v>83.333333333333343</v>
      </c>
      <c r="N350" s="55">
        <f t="shared" si="328"/>
        <v>5.5555555555555554</v>
      </c>
      <c r="O350" s="55">
        <f t="shared" si="329"/>
        <v>9.7222222222222232</v>
      </c>
      <c r="P350" s="59">
        <f t="shared" si="330"/>
        <v>13.194444444444445</v>
      </c>
      <c r="Q350" s="59">
        <f t="shared" si="331"/>
        <v>14.166666666666666</v>
      </c>
      <c r="R350" s="59">
        <f t="shared" si="332"/>
        <v>34.722222222222221</v>
      </c>
      <c r="S350" s="59">
        <f t="shared" si="333"/>
        <v>50</v>
      </c>
      <c r="T350" s="59">
        <f t="shared" si="334"/>
        <v>9.7222222222222232</v>
      </c>
      <c r="U350" s="59">
        <f t="shared" si="335"/>
        <v>9.7222222222222232</v>
      </c>
      <c r="V350" s="59">
        <f t="shared" si="336"/>
        <v>13.888888888888889</v>
      </c>
      <c r="W350" s="59">
        <f t="shared" si="337"/>
        <v>13.888888888888889</v>
      </c>
      <c r="X350" s="59">
        <f t="shared" si="338"/>
        <v>15.277777777777779</v>
      </c>
      <c r="Y350" s="59">
        <f t="shared" si="339"/>
        <v>18.055555555555557</v>
      </c>
      <c r="Z350" s="59">
        <f t="shared" si="340"/>
        <v>20.138888888888889</v>
      </c>
      <c r="AA350" s="59">
        <f t="shared" si="341"/>
        <v>40.972222222222221</v>
      </c>
      <c r="AB350" s="59">
        <f t="shared" si="342"/>
        <v>56.94444444444445</v>
      </c>
      <c r="AC350" s="59">
        <f t="shared" si="343"/>
        <v>58.333333333333336</v>
      </c>
      <c r="AD350" s="59">
        <f t="shared" si="344"/>
        <v>69.444444444444443</v>
      </c>
      <c r="AE350" s="60">
        <f t="shared" si="345"/>
        <v>111.11111111111111</v>
      </c>
      <c r="AF350" s="60">
        <f>41/E350</f>
        <v>113.8888888888889</v>
      </c>
      <c r="AG350" s="60">
        <f t="shared" si="347"/>
        <v>119.44444444444444</v>
      </c>
      <c r="AH350" s="60">
        <f t="shared" si="348"/>
        <v>127.77777777777779</v>
      </c>
      <c r="AI350" s="61">
        <f t="shared" si="349"/>
        <v>138.88888888888889</v>
      </c>
    </row>
    <row r="351" spans="1:35" x14ac:dyDescent="0.25">
      <c r="A351" s="144"/>
      <c r="B351" s="129"/>
      <c r="C351" s="126"/>
      <c r="D351" s="3">
        <v>40</v>
      </c>
      <c r="E351" s="3">
        <v>0.21</v>
      </c>
      <c r="F351" s="13" t="s">
        <v>90</v>
      </c>
      <c r="G351" s="58">
        <f t="shared" si="350"/>
        <v>14.285714285714286</v>
      </c>
      <c r="H351" s="55">
        <f t="shared" si="322"/>
        <v>28.571428571428573</v>
      </c>
      <c r="I351" s="55">
        <f t="shared" si="323"/>
        <v>42.857142857142861</v>
      </c>
      <c r="J351" s="55">
        <f t="shared" si="324"/>
        <v>57.142857142857146</v>
      </c>
      <c r="K351" s="55">
        <f t="shared" si="325"/>
        <v>95.238095238095241</v>
      </c>
      <c r="L351" s="55">
        <f t="shared" si="326"/>
        <v>119.04761904761905</v>
      </c>
      <c r="M351" s="55">
        <f>30/E351</f>
        <v>142.85714285714286</v>
      </c>
      <c r="N351" s="55">
        <f t="shared" si="328"/>
        <v>9.5238095238095237</v>
      </c>
      <c r="O351" s="55">
        <f t="shared" si="329"/>
        <v>16.666666666666668</v>
      </c>
      <c r="P351" s="59">
        <f t="shared" si="330"/>
        <v>22.61904761904762</v>
      </c>
      <c r="Q351" s="59">
        <f t="shared" si="331"/>
        <v>24.285714285714285</v>
      </c>
      <c r="R351" s="59">
        <f t="shared" si="332"/>
        <v>59.523809523809526</v>
      </c>
      <c r="S351" s="59">
        <f t="shared" si="333"/>
        <v>85.714285714285722</v>
      </c>
      <c r="T351" s="59">
        <f t="shared" si="334"/>
        <v>16.666666666666668</v>
      </c>
      <c r="U351" s="59">
        <f t="shared" si="335"/>
        <v>16.666666666666668</v>
      </c>
      <c r="V351" s="59">
        <f t="shared" si="336"/>
        <v>23.80952380952381</v>
      </c>
      <c r="W351" s="59">
        <f t="shared" si="337"/>
        <v>23.80952380952381</v>
      </c>
      <c r="X351" s="59">
        <f t="shared" si="338"/>
        <v>26.19047619047619</v>
      </c>
      <c r="Y351" s="59">
        <f t="shared" si="339"/>
        <v>30.952380952380953</v>
      </c>
      <c r="Z351" s="59">
        <f t="shared" si="340"/>
        <v>34.523809523809526</v>
      </c>
      <c r="AA351" s="59">
        <f t="shared" si="341"/>
        <v>70.238095238095241</v>
      </c>
      <c r="AB351" s="59">
        <f t="shared" si="342"/>
        <v>97.61904761904762</v>
      </c>
      <c r="AC351" s="59">
        <f t="shared" si="343"/>
        <v>100</v>
      </c>
      <c r="AD351" s="59">
        <f t="shared" si="344"/>
        <v>119.04761904761905</v>
      </c>
      <c r="AE351" s="60">
        <f t="shared" si="345"/>
        <v>190.47619047619048</v>
      </c>
      <c r="AF351" s="60">
        <f t="shared" si="346"/>
        <v>195.23809523809524</v>
      </c>
      <c r="AG351" s="60">
        <f t="shared" si="347"/>
        <v>204.76190476190476</v>
      </c>
      <c r="AH351" s="60">
        <f t="shared" si="348"/>
        <v>219.04761904761907</v>
      </c>
      <c r="AI351" s="61">
        <f t="shared" si="349"/>
        <v>238.0952380952381</v>
      </c>
    </row>
    <row r="352" spans="1:35" x14ac:dyDescent="0.25">
      <c r="A352" s="144"/>
      <c r="B352" s="129"/>
      <c r="C352" s="126"/>
      <c r="D352" s="3" t="s">
        <v>23</v>
      </c>
      <c r="E352" s="3">
        <v>0.42</v>
      </c>
      <c r="F352" s="13" t="s">
        <v>90</v>
      </c>
      <c r="G352" s="58">
        <f t="shared" si="350"/>
        <v>7.1428571428571432</v>
      </c>
      <c r="H352" s="55">
        <f t="shared" si="322"/>
        <v>14.285714285714286</v>
      </c>
      <c r="I352" s="55">
        <f t="shared" si="323"/>
        <v>21.428571428571431</v>
      </c>
      <c r="J352" s="55">
        <f t="shared" si="324"/>
        <v>28.571428571428573</v>
      </c>
      <c r="K352" s="55">
        <f t="shared" si="325"/>
        <v>47.61904761904762</v>
      </c>
      <c r="L352" s="55">
        <f t="shared" si="326"/>
        <v>59.523809523809526</v>
      </c>
      <c r="M352" s="55">
        <f t="shared" si="327"/>
        <v>71.428571428571431</v>
      </c>
      <c r="N352" s="55">
        <f t="shared" si="328"/>
        <v>4.7619047619047619</v>
      </c>
      <c r="O352" s="55">
        <f t="shared" si="329"/>
        <v>8.3333333333333339</v>
      </c>
      <c r="P352" s="59">
        <f t="shared" si="330"/>
        <v>11.30952380952381</v>
      </c>
      <c r="Q352" s="59">
        <f t="shared" si="331"/>
        <v>12.142857142857142</v>
      </c>
      <c r="R352" s="59">
        <f t="shared" si="332"/>
        <v>29.761904761904763</v>
      </c>
      <c r="S352" s="59">
        <f t="shared" si="333"/>
        <v>42.857142857142861</v>
      </c>
      <c r="T352" s="59">
        <f t="shared" si="334"/>
        <v>8.3333333333333339</v>
      </c>
      <c r="U352" s="59">
        <f t="shared" si="335"/>
        <v>8.3333333333333339</v>
      </c>
      <c r="V352" s="59">
        <f t="shared" si="336"/>
        <v>11.904761904761905</v>
      </c>
      <c r="W352" s="59">
        <f t="shared" si="337"/>
        <v>11.904761904761905</v>
      </c>
      <c r="X352" s="59">
        <f t="shared" si="338"/>
        <v>13.095238095238095</v>
      </c>
      <c r="Y352" s="59">
        <f t="shared" si="339"/>
        <v>15.476190476190476</v>
      </c>
      <c r="Z352" s="59">
        <f t="shared" si="340"/>
        <v>17.261904761904763</v>
      </c>
      <c r="AA352" s="59">
        <f t="shared" si="341"/>
        <v>35.11904761904762</v>
      </c>
      <c r="AB352" s="59">
        <f t="shared" si="342"/>
        <v>48.80952380952381</v>
      </c>
      <c r="AC352" s="59">
        <f t="shared" si="343"/>
        <v>50</v>
      </c>
      <c r="AD352" s="59">
        <f t="shared" si="344"/>
        <v>59.523809523809526</v>
      </c>
      <c r="AE352" s="60">
        <f t="shared" si="345"/>
        <v>95.238095238095241</v>
      </c>
      <c r="AF352" s="60">
        <f t="shared" si="346"/>
        <v>97.61904761904762</v>
      </c>
      <c r="AG352" s="60">
        <f t="shared" si="347"/>
        <v>102.38095238095238</v>
      </c>
      <c r="AH352" s="60">
        <f t="shared" si="348"/>
        <v>109.52380952380953</v>
      </c>
      <c r="AI352" s="61">
        <f t="shared" si="349"/>
        <v>119.04761904761905</v>
      </c>
    </row>
    <row r="353" spans="1:35" x14ac:dyDescent="0.25">
      <c r="A353" s="144"/>
      <c r="B353" s="129"/>
      <c r="C353" s="126"/>
      <c r="D353" s="3">
        <v>45</v>
      </c>
      <c r="E353" s="3">
        <v>0.24</v>
      </c>
      <c r="F353" s="13" t="s">
        <v>90</v>
      </c>
      <c r="G353" s="58">
        <f t="shared" si="350"/>
        <v>12.5</v>
      </c>
      <c r="H353" s="55">
        <f t="shared" si="322"/>
        <v>25</v>
      </c>
      <c r="I353" s="55">
        <f t="shared" si="323"/>
        <v>37.5</v>
      </c>
      <c r="J353" s="55">
        <f t="shared" si="324"/>
        <v>50</v>
      </c>
      <c r="K353" s="55">
        <f t="shared" si="325"/>
        <v>83.333333333333343</v>
      </c>
      <c r="L353" s="55">
        <f t="shared" si="326"/>
        <v>104.16666666666667</v>
      </c>
      <c r="M353" s="55">
        <f t="shared" si="327"/>
        <v>125</v>
      </c>
      <c r="N353" s="55">
        <f t="shared" si="328"/>
        <v>8.3333333333333339</v>
      </c>
      <c r="O353" s="55">
        <f t="shared" si="329"/>
        <v>14.583333333333334</v>
      </c>
      <c r="P353" s="59">
        <f t="shared" si="330"/>
        <v>19.791666666666668</v>
      </c>
      <c r="Q353" s="59">
        <f t="shared" si="331"/>
        <v>21.25</v>
      </c>
      <c r="R353" s="59">
        <f t="shared" si="332"/>
        <v>52.083333333333336</v>
      </c>
      <c r="S353" s="59">
        <f t="shared" si="333"/>
        <v>75</v>
      </c>
      <c r="T353" s="59">
        <f t="shared" si="334"/>
        <v>14.583333333333334</v>
      </c>
      <c r="U353" s="59">
        <f t="shared" si="335"/>
        <v>14.583333333333334</v>
      </c>
      <c r="V353" s="59">
        <f t="shared" si="336"/>
        <v>20.833333333333336</v>
      </c>
      <c r="W353" s="59">
        <f t="shared" si="337"/>
        <v>20.833333333333336</v>
      </c>
      <c r="X353" s="59">
        <f t="shared" si="338"/>
        <v>22.916666666666668</v>
      </c>
      <c r="Y353" s="59">
        <f t="shared" si="339"/>
        <v>27.083333333333336</v>
      </c>
      <c r="Z353" s="59">
        <f t="shared" si="340"/>
        <v>30.208333333333336</v>
      </c>
      <c r="AA353" s="59">
        <f t="shared" si="341"/>
        <v>61.458333333333336</v>
      </c>
      <c r="AB353" s="59">
        <f t="shared" si="342"/>
        <v>85.416666666666671</v>
      </c>
      <c r="AC353" s="59">
        <f t="shared" si="343"/>
        <v>87.5</v>
      </c>
      <c r="AD353" s="59">
        <f t="shared" si="344"/>
        <v>104.16666666666667</v>
      </c>
      <c r="AE353" s="60">
        <f t="shared" si="345"/>
        <v>166.66666666666669</v>
      </c>
      <c r="AF353" s="60">
        <f t="shared" si="346"/>
        <v>170.83333333333334</v>
      </c>
      <c r="AG353" s="60">
        <f t="shared" si="347"/>
        <v>179.16666666666669</v>
      </c>
      <c r="AH353" s="60">
        <f t="shared" si="348"/>
        <v>191.66666666666669</v>
      </c>
      <c r="AI353" s="61">
        <f t="shared" si="349"/>
        <v>208.33333333333334</v>
      </c>
    </row>
    <row r="354" spans="1:35" x14ac:dyDescent="0.25">
      <c r="A354" s="144"/>
      <c r="B354" s="129"/>
      <c r="C354" s="126"/>
      <c r="D354" s="3" t="s">
        <v>78</v>
      </c>
      <c r="E354" s="3">
        <v>0.46</v>
      </c>
      <c r="F354" s="13" t="s">
        <v>90</v>
      </c>
      <c r="G354" s="58">
        <f t="shared" si="350"/>
        <v>6.5217391304347823</v>
      </c>
      <c r="H354" s="55">
        <f t="shared" si="322"/>
        <v>13.043478260869565</v>
      </c>
      <c r="I354" s="55">
        <f t="shared" si="323"/>
        <v>19.565217391304348</v>
      </c>
      <c r="J354" s="55">
        <f t="shared" si="324"/>
        <v>26.086956521739129</v>
      </c>
      <c r="K354" s="55">
        <f t="shared" si="325"/>
        <v>43.478260869565219</v>
      </c>
      <c r="L354" s="55">
        <f t="shared" si="326"/>
        <v>54.347826086956516</v>
      </c>
      <c r="M354" s="55">
        <f t="shared" si="327"/>
        <v>65.217391304347828</v>
      </c>
      <c r="N354" s="55">
        <f t="shared" si="328"/>
        <v>4.3478260869565215</v>
      </c>
      <c r="O354" s="55">
        <f t="shared" si="329"/>
        <v>7.6086956521739131</v>
      </c>
      <c r="P354" s="59">
        <f t="shared" si="330"/>
        <v>10.326086956521738</v>
      </c>
      <c r="Q354" s="59">
        <f t="shared" si="331"/>
        <v>11.086956521739129</v>
      </c>
      <c r="R354" s="59">
        <f t="shared" si="332"/>
        <v>27.173913043478258</v>
      </c>
      <c r="S354" s="59">
        <f t="shared" si="333"/>
        <v>39.130434782608695</v>
      </c>
      <c r="T354" s="59">
        <f t="shared" si="334"/>
        <v>7.6086956521739131</v>
      </c>
      <c r="U354" s="59">
        <f t="shared" si="335"/>
        <v>7.6086956521739131</v>
      </c>
      <c r="V354" s="59">
        <f t="shared" si="336"/>
        <v>10.869565217391305</v>
      </c>
      <c r="W354" s="59">
        <f t="shared" si="337"/>
        <v>10.869565217391305</v>
      </c>
      <c r="X354" s="59">
        <f t="shared" si="338"/>
        <v>11.956521739130434</v>
      </c>
      <c r="Y354" s="59">
        <f t="shared" si="339"/>
        <v>14.130434782608695</v>
      </c>
      <c r="Z354" s="59">
        <f t="shared" si="340"/>
        <v>15.760869565217391</v>
      </c>
      <c r="AA354" s="59">
        <f t="shared" si="341"/>
        <v>32.065217391304344</v>
      </c>
      <c r="AB354" s="59">
        <f t="shared" si="342"/>
        <v>44.565217391304344</v>
      </c>
      <c r="AC354" s="59">
        <f t="shared" si="343"/>
        <v>45.652173913043477</v>
      </c>
      <c r="AD354" s="59">
        <f t="shared" si="344"/>
        <v>54.347826086956516</v>
      </c>
      <c r="AE354" s="60">
        <f t="shared" si="345"/>
        <v>86.956521739130437</v>
      </c>
      <c r="AF354" s="60">
        <f t="shared" si="346"/>
        <v>89.130434782608688</v>
      </c>
      <c r="AG354" s="60">
        <f t="shared" si="347"/>
        <v>93.478260869565219</v>
      </c>
      <c r="AH354" s="60">
        <f t="shared" si="348"/>
        <v>100</v>
      </c>
      <c r="AI354" s="61">
        <f t="shared" si="349"/>
        <v>108.69565217391303</v>
      </c>
    </row>
    <row r="355" spans="1:35" x14ac:dyDescent="0.25">
      <c r="A355" s="144"/>
      <c r="B355" s="129"/>
      <c r="C355" s="126"/>
      <c r="D355" s="3">
        <v>49</v>
      </c>
      <c r="E355" s="3">
        <v>0.24</v>
      </c>
      <c r="F355" s="13" t="s">
        <v>90</v>
      </c>
      <c r="G355" s="58">
        <f t="shared" si="350"/>
        <v>12.5</v>
      </c>
      <c r="H355" s="55">
        <f t="shared" si="322"/>
        <v>25</v>
      </c>
      <c r="I355" s="55">
        <f t="shared" si="323"/>
        <v>37.5</v>
      </c>
      <c r="J355" s="55">
        <f t="shared" si="324"/>
        <v>50</v>
      </c>
      <c r="K355" s="55">
        <f t="shared" si="325"/>
        <v>83.333333333333343</v>
      </c>
      <c r="L355" s="55">
        <f t="shared" si="326"/>
        <v>104.16666666666667</v>
      </c>
      <c r="M355" s="55">
        <f t="shared" si="327"/>
        <v>125</v>
      </c>
      <c r="N355" s="55">
        <f>2/E355</f>
        <v>8.3333333333333339</v>
      </c>
      <c r="O355" s="55">
        <f t="shared" si="329"/>
        <v>14.583333333333334</v>
      </c>
      <c r="P355" s="59">
        <f t="shared" si="330"/>
        <v>19.791666666666668</v>
      </c>
      <c r="Q355" s="59">
        <f t="shared" si="331"/>
        <v>21.25</v>
      </c>
      <c r="R355" s="59">
        <f t="shared" si="332"/>
        <v>52.083333333333336</v>
      </c>
      <c r="S355" s="59">
        <f t="shared" si="333"/>
        <v>75</v>
      </c>
      <c r="T355" s="59">
        <f t="shared" si="334"/>
        <v>14.583333333333334</v>
      </c>
      <c r="U355" s="59">
        <f t="shared" si="335"/>
        <v>14.583333333333334</v>
      </c>
      <c r="V355" s="59">
        <f t="shared" si="336"/>
        <v>20.833333333333336</v>
      </c>
      <c r="W355" s="59">
        <f t="shared" si="337"/>
        <v>20.833333333333336</v>
      </c>
      <c r="X355" s="59">
        <f t="shared" si="338"/>
        <v>22.916666666666668</v>
      </c>
      <c r="Y355" s="59">
        <f t="shared" si="339"/>
        <v>27.083333333333336</v>
      </c>
      <c r="Z355" s="59">
        <f t="shared" si="340"/>
        <v>30.208333333333336</v>
      </c>
      <c r="AA355" s="59">
        <f t="shared" si="341"/>
        <v>61.458333333333336</v>
      </c>
      <c r="AB355" s="59">
        <f t="shared" si="342"/>
        <v>85.416666666666671</v>
      </c>
      <c r="AC355" s="59">
        <f t="shared" si="343"/>
        <v>87.5</v>
      </c>
      <c r="AD355" s="59">
        <f t="shared" si="344"/>
        <v>104.16666666666667</v>
      </c>
      <c r="AE355" s="60">
        <f t="shared" si="345"/>
        <v>166.66666666666669</v>
      </c>
      <c r="AF355" s="60">
        <f t="shared" si="346"/>
        <v>170.83333333333334</v>
      </c>
      <c r="AG355" s="60">
        <f t="shared" si="347"/>
        <v>179.16666666666669</v>
      </c>
      <c r="AH355" s="60">
        <f t="shared" si="348"/>
        <v>191.66666666666669</v>
      </c>
      <c r="AI355" s="61">
        <f t="shared" si="349"/>
        <v>208.33333333333334</v>
      </c>
    </row>
    <row r="356" spans="1:35" x14ac:dyDescent="0.25">
      <c r="A356" s="144"/>
      <c r="B356" s="129"/>
      <c r="C356" s="126"/>
      <c r="D356" s="3" t="s">
        <v>45</v>
      </c>
      <c r="E356" s="3">
        <v>0.46</v>
      </c>
      <c r="F356" s="13" t="s">
        <v>90</v>
      </c>
      <c r="G356" s="58">
        <f t="shared" si="350"/>
        <v>6.5217391304347823</v>
      </c>
      <c r="H356" s="55">
        <f t="shared" si="322"/>
        <v>13.043478260869565</v>
      </c>
      <c r="I356" s="55">
        <f t="shared" si="323"/>
        <v>19.565217391304348</v>
      </c>
      <c r="J356" s="55">
        <f t="shared" si="324"/>
        <v>26.086956521739129</v>
      </c>
      <c r="K356" s="55">
        <f t="shared" si="325"/>
        <v>43.478260869565219</v>
      </c>
      <c r="L356" s="55">
        <f t="shared" si="326"/>
        <v>54.347826086956516</v>
      </c>
      <c r="M356" s="55">
        <f t="shared" si="327"/>
        <v>65.217391304347828</v>
      </c>
      <c r="N356" s="55">
        <f t="shared" si="328"/>
        <v>4.3478260869565215</v>
      </c>
      <c r="O356" s="55">
        <f t="shared" si="329"/>
        <v>7.6086956521739131</v>
      </c>
      <c r="P356" s="59">
        <f t="shared" si="330"/>
        <v>10.326086956521738</v>
      </c>
      <c r="Q356" s="59">
        <f t="shared" si="331"/>
        <v>11.086956521739129</v>
      </c>
      <c r="R356" s="59">
        <f t="shared" si="332"/>
        <v>27.173913043478258</v>
      </c>
      <c r="S356" s="59">
        <f t="shared" si="333"/>
        <v>39.130434782608695</v>
      </c>
      <c r="T356" s="59">
        <f t="shared" si="334"/>
        <v>7.6086956521739131</v>
      </c>
      <c r="U356" s="59">
        <f t="shared" si="335"/>
        <v>7.6086956521739131</v>
      </c>
      <c r="V356" s="59">
        <f t="shared" si="336"/>
        <v>10.869565217391305</v>
      </c>
      <c r="W356" s="59">
        <f t="shared" si="337"/>
        <v>10.869565217391305</v>
      </c>
      <c r="X356" s="59">
        <f t="shared" si="338"/>
        <v>11.956521739130434</v>
      </c>
      <c r="Y356" s="59">
        <f t="shared" si="339"/>
        <v>14.130434782608695</v>
      </c>
      <c r="Z356" s="59">
        <f t="shared" si="340"/>
        <v>15.760869565217391</v>
      </c>
      <c r="AA356" s="59">
        <f t="shared" si="341"/>
        <v>32.065217391304344</v>
      </c>
      <c r="AB356" s="59">
        <f t="shared" si="342"/>
        <v>44.565217391304344</v>
      </c>
      <c r="AC356" s="59">
        <f t="shared" si="343"/>
        <v>45.652173913043477</v>
      </c>
      <c r="AD356" s="59">
        <f t="shared" si="344"/>
        <v>54.347826086956516</v>
      </c>
      <c r="AE356" s="60">
        <f t="shared" si="345"/>
        <v>86.956521739130437</v>
      </c>
      <c r="AF356" s="60">
        <f t="shared" si="346"/>
        <v>89.130434782608688</v>
      </c>
      <c r="AG356" s="60">
        <f t="shared" si="347"/>
        <v>93.478260869565219</v>
      </c>
      <c r="AH356" s="60">
        <f t="shared" si="348"/>
        <v>100</v>
      </c>
      <c r="AI356" s="61">
        <f t="shared" si="349"/>
        <v>108.69565217391303</v>
      </c>
    </row>
    <row r="357" spans="1:35" x14ac:dyDescent="0.25">
      <c r="A357" s="144"/>
      <c r="B357" s="129"/>
      <c r="C357" s="126"/>
      <c r="D357" s="3">
        <v>50</v>
      </c>
      <c r="E357" s="3">
        <v>0.25</v>
      </c>
      <c r="F357" s="13" t="s">
        <v>90</v>
      </c>
      <c r="G357" s="58">
        <f t="shared" si="350"/>
        <v>12</v>
      </c>
      <c r="H357" s="55">
        <f t="shared" si="322"/>
        <v>24</v>
      </c>
      <c r="I357" s="55">
        <f t="shared" si="323"/>
        <v>36</v>
      </c>
      <c r="J357" s="55">
        <f t="shared" si="324"/>
        <v>48</v>
      </c>
      <c r="K357" s="55">
        <f t="shared" si="325"/>
        <v>80</v>
      </c>
      <c r="L357" s="55">
        <f t="shared" si="326"/>
        <v>100</v>
      </c>
      <c r="M357" s="55">
        <f t="shared" si="327"/>
        <v>120</v>
      </c>
      <c r="N357" s="55">
        <f t="shared" si="328"/>
        <v>8</v>
      </c>
      <c r="O357" s="55">
        <f t="shared" si="329"/>
        <v>14</v>
      </c>
      <c r="P357" s="59">
        <f t="shared" si="330"/>
        <v>19</v>
      </c>
      <c r="Q357" s="59">
        <f t="shared" si="331"/>
        <v>20.399999999999999</v>
      </c>
      <c r="R357" s="59">
        <f t="shared" si="332"/>
        <v>50</v>
      </c>
      <c r="S357" s="59">
        <f t="shared" si="333"/>
        <v>72</v>
      </c>
      <c r="T357" s="59">
        <f t="shared" si="334"/>
        <v>14</v>
      </c>
      <c r="U357" s="59">
        <f t="shared" si="335"/>
        <v>14</v>
      </c>
      <c r="V357" s="59">
        <f t="shared" si="336"/>
        <v>20</v>
      </c>
      <c r="W357" s="59">
        <f t="shared" si="337"/>
        <v>20</v>
      </c>
      <c r="X357" s="59">
        <f t="shared" si="338"/>
        <v>22</v>
      </c>
      <c r="Y357" s="59">
        <f t="shared" si="339"/>
        <v>26</v>
      </c>
      <c r="Z357" s="59">
        <f t="shared" si="340"/>
        <v>29</v>
      </c>
      <c r="AA357" s="59">
        <f t="shared" si="341"/>
        <v>59</v>
      </c>
      <c r="AB357" s="59">
        <f t="shared" si="342"/>
        <v>82</v>
      </c>
      <c r="AC357" s="59">
        <f t="shared" si="343"/>
        <v>84</v>
      </c>
      <c r="AD357" s="59">
        <f t="shared" si="344"/>
        <v>100</v>
      </c>
      <c r="AE357" s="60">
        <f t="shared" si="345"/>
        <v>160</v>
      </c>
      <c r="AF357" s="60">
        <f t="shared" si="346"/>
        <v>164</v>
      </c>
      <c r="AG357" s="60">
        <f t="shared" si="347"/>
        <v>172</v>
      </c>
      <c r="AH357" s="60">
        <f t="shared" si="348"/>
        <v>184</v>
      </c>
      <c r="AI357" s="61">
        <f t="shared" si="349"/>
        <v>200</v>
      </c>
    </row>
    <row r="358" spans="1:35" x14ac:dyDescent="0.25">
      <c r="A358" s="144"/>
      <c r="B358" s="129"/>
      <c r="C358" s="126"/>
      <c r="D358" s="3" t="s">
        <v>79</v>
      </c>
      <c r="E358" s="3">
        <v>0.48</v>
      </c>
      <c r="F358" s="13" t="s">
        <v>90</v>
      </c>
      <c r="G358" s="58">
        <f t="shared" si="350"/>
        <v>6.25</v>
      </c>
      <c r="H358" s="55">
        <f t="shared" si="322"/>
        <v>12.5</v>
      </c>
      <c r="I358" s="55">
        <f t="shared" si="323"/>
        <v>18.75</v>
      </c>
      <c r="J358" s="55">
        <f t="shared" si="324"/>
        <v>25</v>
      </c>
      <c r="K358" s="55">
        <f t="shared" si="325"/>
        <v>41.666666666666671</v>
      </c>
      <c r="L358" s="55">
        <f t="shared" si="326"/>
        <v>52.083333333333336</v>
      </c>
      <c r="M358" s="55">
        <f t="shared" si="327"/>
        <v>62.5</v>
      </c>
      <c r="N358" s="55">
        <f t="shared" si="328"/>
        <v>4.166666666666667</v>
      </c>
      <c r="O358" s="55">
        <f t="shared" si="329"/>
        <v>7.291666666666667</v>
      </c>
      <c r="P358" s="59">
        <f t="shared" si="330"/>
        <v>9.8958333333333339</v>
      </c>
      <c r="Q358" s="59">
        <f t="shared" si="331"/>
        <v>10.625</v>
      </c>
      <c r="R358" s="59">
        <f t="shared" si="332"/>
        <v>26.041666666666668</v>
      </c>
      <c r="S358" s="59">
        <f t="shared" si="333"/>
        <v>37.5</v>
      </c>
      <c r="T358" s="59">
        <f t="shared" si="334"/>
        <v>7.291666666666667</v>
      </c>
      <c r="U358" s="59">
        <f t="shared" si="335"/>
        <v>7.291666666666667</v>
      </c>
      <c r="V358" s="59">
        <f t="shared" si="336"/>
        <v>10.416666666666668</v>
      </c>
      <c r="W358" s="59">
        <f t="shared" si="337"/>
        <v>10.416666666666668</v>
      </c>
      <c r="X358" s="59">
        <f t="shared" si="338"/>
        <v>11.458333333333334</v>
      </c>
      <c r="Y358" s="59">
        <f t="shared" si="339"/>
        <v>13.541666666666668</v>
      </c>
      <c r="Z358" s="59">
        <f t="shared" si="340"/>
        <v>15.104166666666668</v>
      </c>
      <c r="AA358" s="59">
        <f t="shared" si="341"/>
        <v>30.729166666666668</v>
      </c>
      <c r="AB358" s="59">
        <f t="shared" si="342"/>
        <v>42.708333333333336</v>
      </c>
      <c r="AC358" s="59">
        <f t="shared" si="343"/>
        <v>43.75</v>
      </c>
      <c r="AD358" s="59">
        <f t="shared" si="344"/>
        <v>52.083333333333336</v>
      </c>
      <c r="AE358" s="60">
        <f t="shared" si="345"/>
        <v>83.333333333333343</v>
      </c>
      <c r="AF358" s="60">
        <f t="shared" si="346"/>
        <v>85.416666666666671</v>
      </c>
      <c r="AG358" s="60">
        <f t="shared" si="347"/>
        <v>89.583333333333343</v>
      </c>
      <c r="AH358" s="60">
        <f t="shared" si="348"/>
        <v>95.833333333333343</v>
      </c>
      <c r="AI358" s="61">
        <f t="shared" si="349"/>
        <v>104.16666666666667</v>
      </c>
    </row>
    <row r="359" spans="1:35" x14ac:dyDescent="0.25">
      <c r="A359" s="144"/>
      <c r="B359" s="129"/>
      <c r="C359" s="126"/>
      <c r="D359" s="3">
        <v>51</v>
      </c>
      <c r="E359" s="3">
        <v>0.22</v>
      </c>
      <c r="F359" s="13" t="s">
        <v>90</v>
      </c>
      <c r="G359" s="58">
        <f t="shared" si="350"/>
        <v>13.636363636363637</v>
      </c>
      <c r="H359" s="55">
        <f t="shared" si="322"/>
        <v>27.272727272727273</v>
      </c>
      <c r="I359" s="55">
        <f t="shared" si="323"/>
        <v>40.909090909090907</v>
      </c>
      <c r="J359" s="55">
        <f t="shared" si="324"/>
        <v>54.545454545454547</v>
      </c>
      <c r="K359" s="55">
        <f t="shared" si="325"/>
        <v>90.909090909090907</v>
      </c>
      <c r="L359" s="55">
        <f t="shared" si="326"/>
        <v>113.63636363636364</v>
      </c>
      <c r="M359" s="55">
        <f t="shared" si="327"/>
        <v>136.36363636363637</v>
      </c>
      <c r="N359" s="55">
        <f t="shared" si="328"/>
        <v>9.0909090909090917</v>
      </c>
      <c r="O359" s="55">
        <f t="shared" si="329"/>
        <v>15.909090909090908</v>
      </c>
      <c r="P359" s="59">
        <f t="shared" si="330"/>
        <v>21.59090909090909</v>
      </c>
      <c r="Q359" s="59">
        <f t="shared" si="331"/>
        <v>23.18181818181818</v>
      </c>
      <c r="R359" s="59">
        <f t="shared" si="332"/>
        <v>56.81818181818182</v>
      </c>
      <c r="S359" s="59">
        <f t="shared" si="333"/>
        <v>81.818181818181813</v>
      </c>
      <c r="T359" s="59">
        <f t="shared" si="334"/>
        <v>15.909090909090908</v>
      </c>
      <c r="U359" s="59">
        <f t="shared" si="335"/>
        <v>15.909090909090908</v>
      </c>
      <c r="V359" s="59">
        <f t="shared" si="336"/>
        <v>22.727272727272727</v>
      </c>
      <c r="W359" s="59">
        <f t="shared" si="337"/>
        <v>22.727272727272727</v>
      </c>
      <c r="X359" s="59">
        <f t="shared" si="338"/>
        <v>25</v>
      </c>
      <c r="Y359" s="59">
        <f t="shared" si="339"/>
        <v>29.545454545454547</v>
      </c>
      <c r="Z359" s="59">
        <f t="shared" si="340"/>
        <v>32.954545454545453</v>
      </c>
      <c r="AA359" s="59">
        <f t="shared" si="341"/>
        <v>67.045454545454547</v>
      </c>
      <c r="AB359" s="59">
        <f t="shared" si="342"/>
        <v>93.181818181818187</v>
      </c>
      <c r="AC359" s="59">
        <f>21/E359</f>
        <v>95.454545454545453</v>
      </c>
      <c r="AD359" s="59">
        <f t="shared" si="344"/>
        <v>113.63636363636364</v>
      </c>
      <c r="AE359" s="60">
        <f t="shared" si="345"/>
        <v>181.81818181818181</v>
      </c>
      <c r="AF359" s="60">
        <f t="shared" si="346"/>
        <v>186.36363636363637</v>
      </c>
      <c r="AG359" s="60">
        <f t="shared" si="347"/>
        <v>195.45454545454547</v>
      </c>
      <c r="AH359" s="60">
        <f t="shared" si="348"/>
        <v>209.09090909090909</v>
      </c>
      <c r="AI359" s="61">
        <f t="shared" si="349"/>
        <v>227.27272727272728</v>
      </c>
    </row>
    <row r="360" spans="1:35" x14ac:dyDescent="0.25">
      <c r="A360" s="144"/>
      <c r="B360" s="129"/>
      <c r="C360" s="126"/>
      <c r="D360" s="3" t="s">
        <v>85</v>
      </c>
      <c r="E360" s="3">
        <v>0.42</v>
      </c>
      <c r="F360" s="13" t="s">
        <v>90</v>
      </c>
      <c r="G360" s="58">
        <f t="shared" si="350"/>
        <v>7.1428571428571432</v>
      </c>
      <c r="H360" s="55">
        <f t="shared" si="322"/>
        <v>14.285714285714286</v>
      </c>
      <c r="I360" s="55">
        <f t="shared" si="323"/>
        <v>21.428571428571431</v>
      </c>
      <c r="J360" s="55">
        <f t="shared" si="324"/>
        <v>28.571428571428573</v>
      </c>
      <c r="K360" s="55">
        <f t="shared" si="325"/>
        <v>47.61904761904762</v>
      </c>
      <c r="L360" s="55">
        <f t="shared" si="326"/>
        <v>59.523809523809526</v>
      </c>
      <c r="M360" s="55">
        <f t="shared" si="327"/>
        <v>71.428571428571431</v>
      </c>
      <c r="N360" s="55">
        <f t="shared" si="328"/>
        <v>4.7619047619047619</v>
      </c>
      <c r="O360" s="55">
        <f t="shared" si="329"/>
        <v>8.3333333333333339</v>
      </c>
      <c r="P360" s="59">
        <f t="shared" si="330"/>
        <v>11.30952380952381</v>
      </c>
      <c r="Q360" s="59">
        <f t="shared" si="331"/>
        <v>12.142857142857142</v>
      </c>
      <c r="R360" s="59">
        <f t="shared" si="332"/>
        <v>29.761904761904763</v>
      </c>
      <c r="S360" s="59">
        <f t="shared" si="333"/>
        <v>42.857142857142861</v>
      </c>
      <c r="T360" s="59">
        <f t="shared" si="334"/>
        <v>8.3333333333333339</v>
      </c>
      <c r="U360" s="59">
        <f t="shared" si="335"/>
        <v>8.3333333333333339</v>
      </c>
      <c r="V360" s="59">
        <f>5/E360</f>
        <v>11.904761904761905</v>
      </c>
      <c r="W360" s="59">
        <f t="shared" si="337"/>
        <v>11.904761904761905</v>
      </c>
      <c r="X360" s="59">
        <f t="shared" si="338"/>
        <v>13.095238095238095</v>
      </c>
      <c r="Y360" s="59">
        <f t="shared" si="339"/>
        <v>15.476190476190476</v>
      </c>
      <c r="Z360" s="59">
        <f t="shared" si="340"/>
        <v>17.261904761904763</v>
      </c>
      <c r="AA360" s="59">
        <f t="shared" si="341"/>
        <v>35.11904761904762</v>
      </c>
      <c r="AB360" s="59">
        <f t="shared" si="342"/>
        <v>48.80952380952381</v>
      </c>
      <c r="AC360" s="59">
        <f t="shared" si="343"/>
        <v>50</v>
      </c>
      <c r="AD360" s="59">
        <f t="shared" si="344"/>
        <v>59.523809523809526</v>
      </c>
      <c r="AE360" s="60">
        <f t="shared" si="345"/>
        <v>95.238095238095241</v>
      </c>
      <c r="AF360" s="60">
        <f t="shared" si="346"/>
        <v>97.61904761904762</v>
      </c>
      <c r="AG360" s="60">
        <f t="shared" si="347"/>
        <v>102.38095238095238</v>
      </c>
      <c r="AH360" s="60">
        <f t="shared" si="348"/>
        <v>109.52380952380953</v>
      </c>
      <c r="AI360" s="61">
        <f t="shared" si="349"/>
        <v>119.04761904761905</v>
      </c>
    </row>
    <row r="361" spans="1:35" x14ac:dyDescent="0.25">
      <c r="A361" s="144"/>
      <c r="B361" s="129"/>
      <c r="C361" s="126"/>
      <c r="D361" s="3">
        <v>54</v>
      </c>
      <c r="E361" s="3">
        <v>0.26</v>
      </c>
      <c r="F361" s="13" t="s">
        <v>90</v>
      </c>
      <c r="G361" s="58">
        <f t="shared" si="350"/>
        <v>11.538461538461538</v>
      </c>
      <c r="H361" s="55">
        <f t="shared" si="322"/>
        <v>23.076923076923077</v>
      </c>
      <c r="I361" s="55">
        <f t="shared" si="323"/>
        <v>34.615384615384613</v>
      </c>
      <c r="J361" s="55">
        <f t="shared" si="324"/>
        <v>46.153846153846153</v>
      </c>
      <c r="K361" s="55">
        <f t="shared" si="325"/>
        <v>76.92307692307692</v>
      </c>
      <c r="L361" s="55">
        <f t="shared" si="326"/>
        <v>96.153846153846146</v>
      </c>
      <c r="M361" s="55">
        <f t="shared" si="327"/>
        <v>115.38461538461539</v>
      </c>
      <c r="N361" s="55">
        <f t="shared" si="328"/>
        <v>7.6923076923076916</v>
      </c>
      <c r="O361" s="55">
        <f t="shared" si="329"/>
        <v>13.461538461538462</v>
      </c>
      <c r="P361" s="59">
        <f t="shared" si="330"/>
        <v>18.26923076923077</v>
      </c>
      <c r="Q361" s="59">
        <f t="shared" si="331"/>
        <v>19.615384615384613</v>
      </c>
      <c r="R361" s="59">
        <f t="shared" si="332"/>
        <v>48.076923076923073</v>
      </c>
      <c r="S361" s="59">
        <f t="shared" si="333"/>
        <v>69.230769230769226</v>
      </c>
      <c r="T361" s="59">
        <f t="shared" si="334"/>
        <v>13.461538461538462</v>
      </c>
      <c r="U361" s="59">
        <f t="shared" si="335"/>
        <v>13.461538461538462</v>
      </c>
      <c r="V361" s="59">
        <f t="shared" si="336"/>
        <v>19.23076923076923</v>
      </c>
      <c r="W361" s="59">
        <f t="shared" si="337"/>
        <v>19.23076923076923</v>
      </c>
      <c r="X361" s="59">
        <f t="shared" si="338"/>
        <v>21.153846153846153</v>
      </c>
      <c r="Y361" s="59">
        <f t="shared" si="339"/>
        <v>25</v>
      </c>
      <c r="Z361" s="59">
        <f t="shared" si="340"/>
        <v>27.884615384615383</v>
      </c>
      <c r="AA361" s="59">
        <f t="shared" si="341"/>
        <v>56.730769230769226</v>
      </c>
      <c r="AB361" s="59">
        <f t="shared" si="342"/>
        <v>78.84615384615384</v>
      </c>
      <c r="AC361" s="59">
        <f t="shared" si="343"/>
        <v>80.769230769230759</v>
      </c>
      <c r="AD361" s="59">
        <f t="shared" si="344"/>
        <v>96.153846153846146</v>
      </c>
      <c r="AE361" s="60">
        <f t="shared" si="345"/>
        <v>153.84615384615384</v>
      </c>
      <c r="AF361" s="60">
        <f t="shared" si="346"/>
        <v>157.69230769230768</v>
      </c>
      <c r="AG361" s="60">
        <f t="shared" si="347"/>
        <v>165.38461538461539</v>
      </c>
      <c r="AH361" s="60">
        <f t="shared" si="348"/>
        <v>176.92307692307691</v>
      </c>
      <c r="AI361" s="61">
        <f t="shared" si="349"/>
        <v>192.30769230769229</v>
      </c>
    </row>
    <row r="362" spans="1:35" x14ac:dyDescent="0.25">
      <c r="A362" s="144"/>
      <c r="B362" s="129"/>
      <c r="C362" s="126"/>
      <c r="D362" s="3" t="s">
        <v>46</v>
      </c>
      <c r="E362" s="3">
        <v>0.52</v>
      </c>
      <c r="F362" s="13" t="s">
        <v>90</v>
      </c>
      <c r="G362" s="58">
        <f t="shared" si="350"/>
        <v>5.7692307692307692</v>
      </c>
      <c r="H362" s="55">
        <f t="shared" ref="H362:H374" si="351">6/E362</f>
        <v>11.538461538461538</v>
      </c>
      <c r="I362" s="55">
        <f t="shared" ref="I362:I374" si="352">9/E362</f>
        <v>17.307692307692307</v>
      </c>
      <c r="J362" s="55">
        <f t="shared" ref="J362:J374" si="353">12/E362</f>
        <v>23.076923076923077</v>
      </c>
      <c r="K362" s="55">
        <f t="shared" ref="K362:K374" si="354">20/E362</f>
        <v>38.46153846153846</v>
      </c>
      <c r="L362" s="55">
        <f t="shared" ref="L362:L374" si="355">25/E362</f>
        <v>48.076923076923073</v>
      </c>
      <c r="M362" s="55">
        <f t="shared" ref="M362:M374" si="356">30/E362</f>
        <v>57.692307692307693</v>
      </c>
      <c r="N362" s="55">
        <f t="shared" ref="N362:N370" si="357">2/E362</f>
        <v>3.8461538461538458</v>
      </c>
      <c r="O362" s="55">
        <f t="shared" ref="O362:O374" si="358">3.5/E362</f>
        <v>6.7307692307692308</v>
      </c>
      <c r="P362" s="59">
        <f t="shared" ref="P362:P374" si="359">4.75/E362</f>
        <v>9.134615384615385</v>
      </c>
      <c r="Q362" s="59">
        <f t="shared" ref="Q362:Q374" si="360">5.1/E362</f>
        <v>9.8076923076923066</v>
      </c>
      <c r="R362" s="59">
        <f t="shared" ref="R362:R374" si="361">12.5/E362</f>
        <v>24.038461538461537</v>
      </c>
      <c r="S362" s="59">
        <f t="shared" ref="S362:S374" si="362">18/E362</f>
        <v>34.615384615384613</v>
      </c>
      <c r="T362" s="59">
        <f t="shared" ref="T362:T374" si="363">3.5/E362</f>
        <v>6.7307692307692308</v>
      </c>
      <c r="U362" s="59">
        <f t="shared" ref="U362:U374" si="364">3.5/E362</f>
        <v>6.7307692307692308</v>
      </c>
      <c r="V362" s="59">
        <f t="shared" ref="V362:V374" si="365">5/E362</f>
        <v>9.615384615384615</v>
      </c>
      <c r="W362" s="59">
        <f t="shared" ref="W362:W374" si="366">5/E362</f>
        <v>9.615384615384615</v>
      </c>
      <c r="X362" s="59">
        <f t="shared" ref="X362:X374" si="367">5.5/E362</f>
        <v>10.576923076923077</v>
      </c>
      <c r="Y362" s="59">
        <f t="shared" ref="Y362:Y374" si="368">6.5/E362</f>
        <v>12.5</v>
      </c>
      <c r="Z362" s="59">
        <f t="shared" ref="Z362:Z374" si="369">7.25/E362</f>
        <v>13.942307692307692</v>
      </c>
      <c r="AA362" s="59">
        <f t="shared" ref="AA362:AA374" si="370">14.75/E362</f>
        <v>28.365384615384613</v>
      </c>
      <c r="AB362" s="59">
        <f t="shared" ref="AB362:AB374" si="371">20.5/E362</f>
        <v>39.42307692307692</v>
      </c>
      <c r="AC362" s="59">
        <f t="shared" ref="AC362:AC368" si="372">21/E362</f>
        <v>40.38461538461538</v>
      </c>
      <c r="AD362" s="59">
        <f t="shared" ref="AD362:AD374" si="373">25/E362</f>
        <v>48.076923076923073</v>
      </c>
      <c r="AE362" s="60">
        <f t="shared" ref="AE362:AE374" si="374">40/E362</f>
        <v>76.92307692307692</v>
      </c>
      <c r="AF362" s="60">
        <f t="shared" ref="AF362:AF363" si="375">41/E362</f>
        <v>78.84615384615384</v>
      </c>
      <c r="AG362" s="60">
        <f t="shared" ref="AG362:AG374" si="376">43/E362</f>
        <v>82.692307692307693</v>
      </c>
      <c r="AH362" s="60">
        <f t="shared" ref="AH362:AH374" si="377">46/E362</f>
        <v>88.461538461538453</v>
      </c>
      <c r="AI362" s="61">
        <f t="shared" ref="AI362:AI374" si="378">50/E362</f>
        <v>96.153846153846146</v>
      </c>
    </row>
    <row r="363" spans="1:35" x14ac:dyDescent="0.25">
      <c r="A363" s="144"/>
      <c r="B363" s="129"/>
      <c r="C363" s="126"/>
      <c r="D363" s="3">
        <v>55</v>
      </c>
      <c r="E363" s="3">
        <v>0.28000000000000003</v>
      </c>
      <c r="F363" s="13" t="s">
        <v>90</v>
      </c>
      <c r="G363" s="58">
        <f t="shared" si="350"/>
        <v>10.714285714285714</v>
      </c>
      <c r="H363" s="55">
        <f t="shared" si="351"/>
        <v>21.428571428571427</v>
      </c>
      <c r="I363" s="55">
        <f t="shared" si="352"/>
        <v>32.142857142857139</v>
      </c>
      <c r="J363" s="55">
        <f t="shared" si="353"/>
        <v>42.857142857142854</v>
      </c>
      <c r="K363" s="55">
        <f t="shared" si="354"/>
        <v>71.428571428571416</v>
      </c>
      <c r="L363" s="55">
        <f t="shared" si="355"/>
        <v>89.285714285714278</v>
      </c>
      <c r="M363" s="55">
        <f t="shared" si="356"/>
        <v>107.14285714285714</v>
      </c>
      <c r="N363" s="55">
        <f t="shared" si="357"/>
        <v>7.1428571428571423</v>
      </c>
      <c r="O363" s="55">
        <f t="shared" si="358"/>
        <v>12.499999999999998</v>
      </c>
      <c r="P363" s="59">
        <f t="shared" si="359"/>
        <v>16.964285714285712</v>
      </c>
      <c r="Q363" s="59">
        <f t="shared" si="360"/>
        <v>18.214285714285712</v>
      </c>
      <c r="R363" s="59">
        <f t="shared" si="361"/>
        <v>44.642857142857139</v>
      </c>
      <c r="S363" s="59">
        <f t="shared" si="362"/>
        <v>64.285714285714278</v>
      </c>
      <c r="T363" s="59">
        <f t="shared" si="363"/>
        <v>12.499999999999998</v>
      </c>
      <c r="U363" s="59">
        <f t="shared" si="364"/>
        <v>12.499999999999998</v>
      </c>
      <c r="V363" s="59">
        <f t="shared" si="365"/>
        <v>17.857142857142854</v>
      </c>
      <c r="W363" s="59">
        <f t="shared" si="366"/>
        <v>17.857142857142854</v>
      </c>
      <c r="X363" s="59">
        <f t="shared" si="367"/>
        <v>19.642857142857142</v>
      </c>
      <c r="Y363" s="59">
        <f t="shared" si="368"/>
        <v>23.214285714285712</v>
      </c>
      <c r="Z363" s="59">
        <f t="shared" si="369"/>
        <v>25.892857142857139</v>
      </c>
      <c r="AA363" s="59">
        <f t="shared" si="370"/>
        <v>52.678571428571423</v>
      </c>
      <c r="AB363" s="59">
        <f t="shared" si="371"/>
        <v>73.214285714285708</v>
      </c>
      <c r="AC363" s="59">
        <f t="shared" si="372"/>
        <v>74.999999999999986</v>
      </c>
      <c r="AD363" s="59">
        <f t="shared" si="373"/>
        <v>89.285714285714278</v>
      </c>
      <c r="AE363" s="60">
        <f t="shared" si="374"/>
        <v>142.85714285714283</v>
      </c>
      <c r="AF363" s="60">
        <f t="shared" si="375"/>
        <v>146.42857142857142</v>
      </c>
      <c r="AG363" s="60">
        <f t="shared" si="376"/>
        <v>153.57142857142856</v>
      </c>
      <c r="AH363" s="60">
        <f t="shared" si="377"/>
        <v>164.28571428571428</v>
      </c>
      <c r="AI363" s="61">
        <f t="shared" si="378"/>
        <v>178.57142857142856</v>
      </c>
    </row>
    <row r="364" spans="1:35" x14ac:dyDescent="0.25">
      <c r="A364" s="144"/>
      <c r="B364" s="129"/>
      <c r="C364" s="126"/>
      <c r="D364" s="3" t="s">
        <v>24</v>
      </c>
      <c r="E364" s="3">
        <v>0.55000000000000004</v>
      </c>
      <c r="F364" s="13" t="s">
        <v>90</v>
      </c>
      <c r="G364" s="58">
        <f t="shared" si="350"/>
        <v>5.4545454545454541</v>
      </c>
      <c r="H364" s="55">
        <f t="shared" si="351"/>
        <v>10.909090909090908</v>
      </c>
      <c r="I364" s="55">
        <f t="shared" si="352"/>
        <v>16.363636363636363</v>
      </c>
      <c r="J364" s="55">
        <f t="shared" si="353"/>
        <v>21.818181818181817</v>
      </c>
      <c r="K364" s="55">
        <f t="shared" si="354"/>
        <v>36.36363636363636</v>
      </c>
      <c r="L364" s="55">
        <f t="shared" si="355"/>
        <v>45.454545454545453</v>
      </c>
      <c r="M364" s="55">
        <f t="shared" si="356"/>
        <v>54.54545454545454</v>
      </c>
      <c r="N364" s="55">
        <f t="shared" si="357"/>
        <v>3.6363636363636362</v>
      </c>
      <c r="O364" s="55">
        <f t="shared" si="358"/>
        <v>6.3636363636363633</v>
      </c>
      <c r="P364" s="59">
        <f t="shared" si="359"/>
        <v>8.6363636363636349</v>
      </c>
      <c r="Q364" s="59">
        <f t="shared" si="360"/>
        <v>9.2727272727272716</v>
      </c>
      <c r="R364" s="59">
        <f t="shared" si="361"/>
        <v>22.727272727272727</v>
      </c>
      <c r="S364" s="59">
        <f t="shared" si="362"/>
        <v>32.727272727272727</v>
      </c>
      <c r="T364" s="59">
        <f t="shared" si="363"/>
        <v>6.3636363636363633</v>
      </c>
      <c r="U364" s="59">
        <f t="shared" si="364"/>
        <v>6.3636363636363633</v>
      </c>
      <c r="V364" s="59">
        <f t="shared" si="365"/>
        <v>9.0909090909090899</v>
      </c>
      <c r="W364" s="59">
        <f t="shared" si="366"/>
        <v>9.0909090909090899</v>
      </c>
      <c r="X364" s="59">
        <f t="shared" si="367"/>
        <v>10</v>
      </c>
      <c r="Y364" s="59">
        <f t="shared" si="368"/>
        <v>11.818181818181817</v>
      </c>
      <c r="Z364" s="59">
        <f t="shared" si="369"/>
        <v>13.18181818181818</v>
      </c>
      <c r="AA364" s="59">
        <f t="shared" si="370"/>
        <v>26.818181818181817</v>
      </c>
      <c r="AB364" s="59">
        <f t="shared" si="371"/>
        <v>37.272727272727266</v>
      </c>
      <c r="AC364" s="59">
        <f t="shared" si="372"/>
        <v>38.18181818181818</v>
      </c>
      <c r="AD364" s="59">
        <f t="shared" si="373"/>
        <v>45.454545454545453</v>
      </c>
      <c r="AE364" s="60">
        <f t="shared" si="374"/>
        <v>72.72727272727272</v>
      </c>
      <c r="AF364" s="60">
        <f>41/E364</f>
        <v>74.545454545454533</v>
      </c>
      <c r="AG364" s="60">
        <f t="shared" si="376"/>
        <v>78.181818181818173</v>
      </c>
      <c r="AH364" s="60">
        <f t="shared" si="377"/>
        <v>83.636363636363626</v>
      </c>
      <c r="AI364" s="61">
        <f t="shared" si="378"/>
        <v>90.909090909090907</v>
      </c>
    </row>
    <row r="365" spans="1:35" x14ac:dyDescent="0.25">
      <c r="A365" s="144"/>
      <c r="B365" s="129"/>
      <c r="C365" s="126"/>
      <c r="D365" s="3">
        <v>58</v>
      </c>
      <c r="E365" s="3">
        <v>0.25</v>
      </c>
      <c r="F365" s="13" t="s">
        <v>90</v>
      </c>
      <c r="G365" s="58">
        <f>3/E365</f>
        <v>12</v>
      </c>
      <c r="H365" s="55">
        <f t="shared" si="351"/>
        <v>24</v>
      </c>
      <c r="I365" s="55">
        <f t="shared" si="352"/>
        <v>36</v>
      </c>
      <c r="J365" s="55">
        <f t="shared" si="353"/>
        <v>48</v>
      </c>
      <c r="K365" s="55">
        <f t="shared" si="354"/>
        <v>80</v>
      </c>
      <c r="L365" s="55">
        <f t="shared" si="355"/>
        <v>100</v>
      </c>
      <c r="M365" s="55">
        <f t="shared" si="356"/>
        <v>120</v>
      </c>
      <c r="N365" s="55">
        <f t="shared" si="357"/>
        <v>8</v>
      </c>
      <c r="O365" s="55">
        <f t="shared" si="358"/>
        <v>14</v>
      </c>
      <c r="P365" s="59">
        <f t="shared" si="359"/>
        <v>19</v>
      </c>
      <c r="Q365" s="59">
        <f t="shared" si="360"/>
        <v>20.399999999999999</v>
      </c>
      <c r="R365" s="59">
        <f t="shared" si="361"/>
        <v>50</v>
      </c>
      <c r="S365" s="59">
        <f t="shared" si="362"/>
        <v>72</v>
      </c>
      <c r="T365" s="59">
        <f t="shared" si="363"/>
        <v>14</v>
      </c>
      <c r="U365" s="59">
        <f t="shared" si="364"/>
        <v>14</v>
      </c>
      <c r="V365" s="59">
        <f t="shared" si="365"/>
        <v>20</v>
      </c>
      <c r="W365" s="59">
        <f t="shared" si="366"/>
        <v>20</v>
      </c>
      <c r="X365" s="59">
        <f t="shared" si="367"/>
        <v>22</v>
      </c>
      <c r="Y365" s="59">
        <f t="shared" si="368"/>
        <v>26</v>
      </c>
      <c r="Z365" s="59">
        <f t="shared" si="369"/>
        <v>29</v>
      </c>
      <c r="AA365" s="59">
        <f t="shared" si="370"/>
        <v>59</v>
      </c>
      <c r="AB365" s="59">
        <f t="shared" si="371"/>
        <v>82</v>
      </c>
      <c r="AC365" s="59">
        <f t="shared" si="372"/>
        <v>84</v>
      </c>
      <c r="AD365" s="59">
        <f t="shared" si="373"/>
        <v>100</v>
      </c>
      <c r="AE365" s="60">
        <f t="shared" si="374"/>
        <v>160</v>
      </c>
      <c r="AF365" s="60">
        <f t="shared" ref="AF365:AF374" si="379">41/E365</f>
        <v>164</v>
      </c>
      <c r="AG365" s="60">
        <f t="shared" si="376"/>
        <v>172</v>
      </c>
      <c r="AH365" s="60">
        <f t="shared" si="377"/>
        <v>184</v>
      </c>
      <c r="AI365" s="61">
        <f t="shared" si="378"/>
        <v>200</v>
      </c>
    </row>
    <row r="366" spans="1:35" x14ac:dyDescent="0.25">
      <c r="A366" s="144"/>
      <c r="B366" s="129"/>
      <c r="C366" s="126"/>
      <c r="D366" s="3" t="s">
        <v>52</v>
      </c>
      <c r="E366" s="3">
        <v>0.48</v>
      </c>
      <c r="F366" s="13" t="s">
        <v>90</v>
      </c>
      <c r="G366" s="58">
        <f t="shared" ref="G366:G374" si="380">3/E366</f>
        <v>6.25</v>
      </c>
      <c r="H366" s="55">
        <f t="shared" si="351"/>
        <v>12.5</v>
      </c>
      <c r="I366" s="55">
        <f t="shared" si="352"/>
        <v>18.75</v>
      </c>
      <c r="J366" s="55">
        <f t="shared" si="353"/>
        <v>25</v>
      </c>
      <c r="K366" s="55">
        <f t="shared" si="354"/>
        <v>41.666666666666671</v>
      </c>
      <c r="L366" s="55">
        <f t="shared" si="355"/>
        <v>52.083333333333336</v>
      </c>
      <c r="M366" s="55">
        <f t="shared" si="356"/>
        <v>62.5</v>
      </c>
      <c r="N366" s="55">
        <f t="shared" si="357"/>
        <v>4.166666666666667</v>
      </c>
      <c r="O366" s="55">
        <f t="shared" si="358"/>
        <v>7.291666666666667</v>
      </c>
      <c r="P366" s="59">
        <f t="shared" si="359"/>
        <v>9.8958333333333339</v>
      </c>
      <c r="Q366" s="59">
        <f t="shared" si="360"/>
        <v>10.625</v>
      </c>
      <c r="R366" s="59">
        <f t="shared" si="361"/>
        <v>26.041666666666668</v>
      </c>
      <c r="S366" s="59">
        <f t="shared" si="362"/>
        <v>37.5</v>
      </c>
      <c r="T366" s="59">
        <f t="shared" si="363"/>
        <v>7.291666666666667</v>
      </c>
      <c r="U366" s="59">
        <f t="shared" si="364"/>
        <v>7.291666666666667</v>
      </c>
      <c r="V366" s="59">
        <f t="shared" si="365"/>
        <v>10.416666666666668</v>
      </c>
      <c r="W366" s="59">
        <f t="shared" si="366"/>
        <v>10.416666666666668</v>
      </c>
      <c r="X366" s="59">
        <f t="shared" si="367"/>
        <v>11.458333333333334</v>
      </c>
      <c r="Y366" s="59">
        <f t="shared" si="368"/>
        <v>13.541666666666668</v>
      </c>
      <c r="Z366" s="59">
        <f t="shared" si="369"/>
        <v>15.104166666666668</v>
      </c>
      <c r="AA366" s="59">
        <f t="shared" si="370"/>
        <v>30.729166666666668</v>
      </c>
      <c r="AB366" s="59">
        <f t="shared" si="371"/>
        <v>42.708333333333336</v>
      </c>
      <c r="AC366" s="59">
        <f t="shared" si="372"/>
        <v>43.75</v>
      </c>
      <c r="AD366" s="59">
        <f t="shared" si="373"/>
        <v>52.083333333333336</v>
      </c>
      <c r="AE366" s="60">
        <f t="shared" si="374"/>
        <v>83.333333333333343</v>
      </c>
      <c r="AF366" s="60">
        <f t="shared" si="379"/>
        <v>85.416666666666671</v>
      </c>
      <c r="AG366" s="60">
        <f t="shared" si="376"/>
        <v>89.583333333333343</v>
      </c>
      <c r="AH366" s="60">
        <f t="shared" si="377"/>
        <v>95.833333333333343</v>
      </c>
      <c r="AI366" s="61">
        <f t="shared" si="378"/>
        <v>104.16666666666667</v>
      </c>
    </row>
    <row r="367" spans="1:35" x14ac:dyDescent="0.25">
      <c r="A367" s="144"/>
      <c r="B367" s="129"/>
      <c r="C367" s="126"/>
      <c r="D367" s="3">
        <v>65</v>
      </c>
      <c r="E367" s="3">
        <v>0.25</v>
      </c>
      <c r="F367" s="13" t="s">
        <v>90</v>
      </c>
      <c r="G367" s="58">
        <f t="shared" si="380"/>
        <v>12</v>
      </c>
      <c r="H367" s="55">
        <f t="shared" si="351"/>
        <v>24</v>
      </c>
      <c r="I367" s="55">
        <f t="shared" si="352"/>
        <v>36</v>
      </c>
      <c r="J367" s="55">
        <f t="shared" si="353"/>
        <v>48</v>
      </c>
      <c r="K367" s="55">
        <f t="shared" si="354"/>
        <v>80</v>
      </c>
      <c r="L367" s="55">
        <f t="shared" si="355"/>
        <v>100</v>
      </c>
      <c r="M367" s="55">
        <f t="shared" si="356"/>
        <v>120</v>
      </c>
      <c r="N367" s="55">
        <f t="shared" si="357"/>
        <v>8</v>
      </c>
      <c r="O367" s="55">
        <f t="shared" si="358"/>
        <v>14</v>
      </c>
      <c r="P367" s="59">
        <f t="shared" si="359"/>
        <v>19</v>
      </c>
      <c r="Q367" s="59">
        <f t="shared" si="360"/>
        <v>20.399999999999999</v>
      </c>
      <c r="R367" s="59">
        <f t="shared" si="361"/>
        <v>50</v>
      </c>
      <c r="S367" s="59">
        <f t="shared" si="362"/>
        <v>72</v>
      </c>
      <c r="T367" s="59">
        <f t="shared" si="363"/>
        <v>14</v>
      </c>
      <c r="U367" s="59">
        <f t="shared" si="364"/>
        <v>14</v>
      </c>
      <c r="V367" s="59">
        <f t="shared" si="365"/>
        <v>20</v>
      </c>
      <c r="W367" s="59">
        <f t="shared" si="366"/>
        <v>20</v>
      </c>
      <c r="X367" s="59">
        <f t="shared" si="367"/>
        <v>22</v>
      </c>
      <c r="Y367" s="59">
        <f t="shared" si="368"/>
        <v>26</v>
      </c>
      <c r="Z367" s="59">
        <f t="shared" si="369"/>
        <v>29</v>
      </c>
      <c r="AA367" s="59">
        <f t="shared" si="370"/>
        <v>59</v>
      </c>
      <c r="AB367" s="59">
        <f t="shared" si="371"/>
        <v>82</v>
      </c>
      <c r="AC367" s="59">
        <f t="shared" si="372"/>
        <v>84</v>
      </c>
      <c r="AD367" s="59">
        <f t="shared" si="373"/>
        <v>100</v>
      </c>
      <c r="AE367" s="60">
        <f t="shared" si="374"/>
        <v>160</v>
      </c>
      <c r="AF367" s="60">
        <f t="shared" si="379"/>
        <v>164</v>
      </c>
      <c r="AG367" s="60">
        <f t="shared" si="376"/>
        <v>172</v>
      </c>
      <c r="AH367" s="60">
        <f t="shared" si="377"/>
        <v>184</v>
      </c>
      <c r="AI367" s="61">
        <f t="shared" si="378"/>
        <v>200</v>
      </c>
    </row>
    <row r="368" spans="1:35" x14ac:dyDescent="0.25">
      <c r="A368" s="144"/>
      <c r="B368" s="129"/>
      <c r="C368" s="126"/>
      <c r="D368" s="3" t="s">
        <v>81</v>
      </c>
      <c r="E368" s="3">
        <v>0.48</v>
      </c>
      <c r="F368" s="13" t="s">
        <v>90</v>
      </c>
      <c r="G368" s="58">
        <f t="shared" si="380"/>
        <v>6.25</v>
      </c>
      <c r="H368" s="55">
        <f t="shared" si="351"/>
        <v>12.5</v>
      </c>
      <c r="I368" s="55">
        <f t="shared" si="352"/>
        <v>18.75</v>
      </c>
      <c r="J368" s="55">
        <f t="shared" si="353"/>
        <v>25</v>
      </c>
      <c r="K368" s="55">
        <f t="shared" si="354"/>
        <v>41.666666666666671</v>
      </c>
      <c r="L368" s="55">
        <f t="shared" si="355"/>
        <v>52.083333333333336</v>
      </c>
      <c r="M368" s="55">
        <f t="shared" si="356"/>
        <v>62.5</v>
      </c>
      <c r="N368" s="55">
        <f t="shared" si="357"/>
        <v>4.166666666666667</v>
      </c>
      <c r="O368" s="55">
        <f t="shared" si="358"/>
        <v>7.291666666666667</v>
      </c>
      <c r="P368" s="59">
        <f t="shared" si="359"/>
        <v>9.8958333333333339</v>
      </c>
      <c r="Q368" s="59">
        <f t="shared" si="360"/>
        <v>10.625</v>
      </c>
      <c r="R368" s="59">
        <f t="shared" si="361"/>
        <v>26.041666666666668</v>
      </c>
      <c r="S368" s="59">
        <f t="shared" si="362"/>
        <v>37.5</v>
      </c>
      <c r="T368" s="59">
        <f t="shared" si="363"/>
        <v>7.291666666666667</v>
      </c>
      <c r="U368" s="59">
        <f t="shared" si="364"/>
        <v>7.291666666666667</v>
      </c>
      <c r="V368" s="59">
        <f t="shared" si="365"/>
        <v>10.416666666666668</v>
      </c>
      <c r="W368" s="59">
        <f t="shared" si="366"/>
        <v>10.416666666666668</v>
      </c>
      <c r="X368" s="59">
        <f t="shared" si="367"/>
        <v>11.458333333333334</v>
      </c>
      <c r="Y368" s="59">
        <f t="shared" si="368"/>
        <v>13.541666666666668</v>
      </c>
      <c r="Z368" s="59">
        <f t="shared" si="369"/>
        <v>15.104166666666668</v>
      </c>
      <c r="AA368" s="59">
        <f t="shared" si="370"/>
        <v>30.729166666666668</v>
      </c>
      <c r="AB368" s="59">
        <f t="shared" si="371"/>
        <v>42.708333333333336</v>
      </c>
      <c r="AC368" s="59">
        <f t="shared" si="372"/>
        <v>43.75</v>
      </c>
      <c r="AD368" s="59">
        <f t="shared" si="373"/>
        <v>52.083333333333336</v>
      </c>
      <c r="AE368" s="60">
        <f t="shared" si="374"/>
        <v>83.333333333333343</v>
      </c>
      <c r="AF368" s="60">
        <f t="shared" si="379"/>
        <v>85.416666666666671</v>
      </c>
      <c r="AG368" s="60">
        <f t="shared" si="376"/>
        <v>89.583333333333343</v>
      </c>
      <c r="AH368" s="60">
        <f t="shared" si="377"/>
        <v>95.833333333333343</v>
      </c>
      <c r="AI368" s="61">
        <f t="shared" si="378"/>
        <v>104.16666666666667</v>
      </c>
    </row>
    <row r="369" spans="1:35" x14ac:dyDescent="0.25">
      <c r="A369" s="144"/>
      <c r="B369" s="129"/>
      <c r="C369" s="126"/>
      <c r="D369" s="3">
        <v>70</v>
      </c>
      <c r="E369" s="3">
        <v>0.3</v>
      </c>
      <c r="F369" s="13" t="s">
        <v>90</v>
      </c>
      <c r="G369" s="58">
        <f t="shared" si="380"/>
        <v>10</v>
      </c>
      <c r="H369" s="55">
        <f t="shared" si="351"/>
        <v>20</v>
      </c>
      <c r="I369" s="55">
        <f t="shared" si="352"/>
        <v>30</v>
      </c>
      <c r="J369" s="55">
        <f t="shared" si="353"/>
        <v>40</v>
      </c>
      <c r="K369" s="55">
        <f t="shared" si="354"/>
        <v>66.666666666666671</v>
      </c>
      <c r="L369" s="55">
        <f t="shared" si="355"/>
        <v>83.333333333333343</v>
      </c>
      <c r="M369" s="55">
        <f t="shared" si="356"/>
        <v>100</v>
      </c>
      <c r="N369" s="55">
        <f t="shared" si="357"/>
        <v>6.666666666666667</v>
      </c>
      <c r="O369" s="55">
        <f t="shared" si="358"/>
        <v>11.666666666666668</v>
      </c>
      <c r="P369" s="59">
        <f t="shared" si="359"/>
        <v>15.833333333333334</v>
      </c>
      <c r="Q369" s="59">
        <f t="shared" si="360"/>
        <v>17</v>
      </c>
      <c r="R369" s="59">
        <f t="shared" si="361"/>
        <v>41.666666666666671</v>
      </c>
      <c r="S369" s="59">
        <f t="shared" si="362"/>
        <v>60</v>
      </c>
      <c r="T369" s="59">
        <f t="shared" si="363"/>
        <v>11.666666666666668</v>
      </c>
      <c r="U369" s="59">
        <f t="shared" si="364"/>
        <v>11.666666666666668</v>
      </c>
      <c r="V369" s="59">
        <f t="shared" si="365"/>
        <v>16.666666666666668</v>
      </c>
      <c r="W369" s="59">
        <f t="shared" si="366"/>
        <v>16.666666666666668</v>
      </c>
      <c r="X369" s="59">
        <f t="shared" si="367"/>
        <v>18.333333333333336</v>
      </c>
      <c r="Y369" s="59">
        <f t="shared" si="368"/>
        <v>21.666666666666668</v>
      </c>
      <c r="Z369" s="59">
        <f t="shared" si="369"/>
        <v>24.166666666666668</v>
      </c>
      <c r="AA369" s="59">
        <f t="shared" si="370"/>
        <v>49.166666666666671</v>
      </c>
      <c r="AB369" s="59">
        <f t="shared" si="371"/>
        <v>68.333333333333343</v>
      </c>
      <c r="AC369" s="59">
        <f>21/E369</f>
        <v>70</v>
      </c>
      <c r="AD369" s="59">
        <f t="shared" si="373"/>
        <v>83.333333333333343</v>
      </c>
      <c r="AE369" s="60">
        <f t="shared" si="374"/>
        <v>133.33333333333334</v>
      </c>
      <c r="AF369" s="60">
        <f t="shared" si="379"/>
        <v>136.66666666666669</v>
      </c>
      <c r="AG369" s="60">
        <f t="shared" si="376"/>
        <v>143.33333333333334</v>
      </c>
      <c r="AH369" s="60">
        <f t="shared" si="377"/>
        <v>153.33333333333334</v>
      </c>
      <c r="AI369" s="61">
        <f t="shared" si="378"/>
        <v>166.66666666666669</v>
      </c>
    </row>
    <row r="370" spans="1:35" x14ac:dyDescent="0.25">
      <c r="A370" s="144"/>
      <c r="B370" s="129"/>
      <c r="C370" s="126"/>
      <c r="D370" s="3" t="s">
        <v>53</v>
      </c>
      <c r="E370" s="3">
        <v>0.56999999999999995</v>
      </c>
      <c r="F370" s="13" t="s">
        <v>90</v>
      </c>
      <c r="G370" s="58">
        <f t="shared" si="380"/>
        <v>5.2631578947368425</v>
      </c>
      <c r="H370" s="55">
        <f t="shared" si="351"/>
        <v>10.526315789473685</v>
      </c>
      <c r="I370" s="55">
        <f t="shared" si="352"/>
        <v>15.789473684210527</v>
      </c>
      <c r="J370" s="55">
        <f t="shared" si="353"/>
        <v>21.05263157894737</v>
      </c>
      <c r="K370" s="55">
        <f t="shared" si="354"/>
        <v>35.087719298245617</v>
      </c>
      <c r="L370" s="55">
        <f t="shared" si="355"/>
        <v>43.859649122807021</v>
      </c>
      <c r="M370" s="55">
        <f t="shared" si="356"/>
        <v>52.631578947368425</v>
      </c>
      <c r="N370" s="55">
        <f t="shared" si="357"/>
        <v>3.5087719298245617</v>
      </c>
      <c r="O370" s="55">
        <f t="shared" si="358"/>
        <v>6.1403508771929829</v>
      </c>
      <c r="P370" s="59">
        <f t="shared" si="359"/>
        <v>8.3333333333333339</v>
      </c>
      <c r="Q370" s="59">
        <f t="shared" si="360"/>
        <v>8.9473684210526319</v>
      </c>
      <c r="R370" s="59">
        <f t="shared" si="361"/>
        <v>21.92982456140351</v>
      </c>
      <c r="S370" s="59">
        <f t="shared" si="362"/>
        <v>31.578947368421055</v>
      </c>
      <c r="T370" s="59">
        <f t="shared" si="363"/>
        <v>6.1403508771929829</v>
      </c>
      <c r="U370" s="59">
        <f t="shared" si="364"/>
        <v>6.1403508771929829</v>
      </c>
      <c r="V370" s="59">
        <f t="shared" si="365"/>
        <v>8.7719298245614041</v>
      </c>
      <c r="W370" s="59">
        <f t="shared" si="366"/>
        <v>8.7719298245614041</v>
      </c>
      <c r="X370" s="59">
        <f t="shared" si="367"/>
        <v>9.6491228070175445</v>
      </c>
      <c r="Y370" s="59">
        <f t="shared" si="368"/>
        <v>11.403508771929825</v>
      </c>
      <c r="Z370" s="59">
        <f t="shared" si="369"/>
        <v>12.719298245614036</v>
      </c>
      <c r="AA370" s="59">
        <f t="shared" si="370"/>
        <v>25.877192982456144</v>
      </c>
      <c r="AB370" s="59">
        <f t="shared" si="371"/>
        <v>35.96491228070176</v>
      </c>
      <c r="AC370" s="59">
        <f t="shared" ref="AC370:AC374" si="381">21/E370</f>
        <v>36.842105263157897</v>
      </c>
      <c r="AD370" s="59">
        <f t="shared" si="373"/>
        <v>43.859649122807021</v>
      </c>
      <c r="AE370" s="60">
        <f t="shared" si="374"/>
        <v>70.175438596491233</v>
      </c>
      <c r="AF370" s="60">
        <f t="shared" si="379"/>
        <v>71.929824561403521</v>
      </c>
      <c r="AG370" s="60">
        <f t="shared" si="376"/>
        <v>75.438596491228083</v>
      </c>
      <c r="AH370" s="60">
        <f t="shared" si="377"/>
        <v>80.701754385964918</v>
      </c>
      <c r="AI370" s="61">
        <f t="shared" si="378"/>
        <v>87.719298245614041</v>
      </c>
    </row>
    <row r="371" spans="1:35" x14ac:dyDescent="0.25">
      <c r="A371" s="144"/>
      <c r="B371" s="129"/>
      <c r="C371" s="126"/>
      <c r="D371" s="3">
        <v>73</v>
      </c>
      <c r="E371" s="3">
        <v>0.38</v>
      </c>
      <c r="F371" s="13" t="s">
        <v>90</v>
      </c>
      <c r="G371" s="58">
        <f t="shared" si="380"/>
        <v>7.8947368421052628</v>
      </c>
      <c r="H371" s="55">
        <f t="shared" si="351"/>
        <v>15.789473684210526</v>
      </c>
      <c r="I371" s="55">
        <f t="shared" si="352"/>
        <v>23.684210526315788</v>
      </c>
      <c r="J371" s="55">
        <f t="shared" si="353"/>
        <v>31.578947368421051</v>
      </c>
      <c r="K371" s="55">
        <f t="shared" si="354"/>
        <v>52.631578947368418</v>
      </c>
      <c r="L371" s="55">
        <f t="shared" si="355"/>
        <v>65.78947368421052</v>
      </c>
      <c r="M371" s="55">
        <f t="shared" si="356"/>
        <v>78.94736842105263</v>
      </c>
      <c r="N371" s="55">
        <f>2/E371</f>
        <v>5.2631578947368425</v>
      </c>
      <c r="O371" s="55">
        <f t="shared" si="358"/>
        <v>9.2105263157894743</v>
      </c>
      <c r="P371" s="59">
        <f t="shared" si="359"/>
        <v>12.5</v>
      </c>
      <c r="Q371" s="59">
        <f t="shared" si="360"/>
        <v>13.421052631578947</v>
      </c>
      <c r="R371" s="59">
        <f t="shared" si="361"/>
        <v>32.89473684210526</v>
      </c>
      <c r="S371" s="59">
        <f t="shared" si="362"/>
        <v>47.368421052631575</v>
      </c>
      <c r="T371" s="59">
        <f t="shared" si="363"/>
        <v>9.2105263157894743</v>
      </c>
      <c r="U371" s="59">
        <f t="shared" si="364"/>
        <v>9.2105263157894743</v>
      </c>
      <c r="V371" s="59">
        <f t="shared" si="365"/>
        <v>13.157894736842104</v>
      </c>
      <c r="W371" s="59">
        <f t="shared" si="366"/>
        <v>13.157894736842104</v>
      </c>
      <c r="X371" s="59">
        <f t="shared" si="367"/>
        <v>14.473684210526315</v>
      </c>
      <c r="Y371" s="59">
        <f t="shared" si="368"/>
        <v>17.105263157894736</v>
      </c>
      <c r="Z371" s="59">
        <f t="shared" si="369"/>
        <v>19.078947368421051</v>
      </c>
      <c r="AA371" s="59">
        <f t="shared" si="370"/>
        <v>38.815789473684212</v>
      </c>
      <c r="AB371" s="59">
        <f t="shared" si="371"/>
        <v>53.94736842105263</v>
      </c>
      <c r="AC371" s="59">
        <f t="shared" si="381"/>
        <v>55.263157894736842</v>
      </c>
      <c r="AD371" s="59">
        <f t="shared" si="373"/>
        <v>65.78947368421052</v>
      </c>
      <c r="AE371" s="60">
        <f t="shared" si="374"/>
        <v>105.26315789473684</v>
      </c>
      <c r="AF371" s="60">
        <f t="shared" si="379"/>
        <v>107.89473684210526</v>
      </c>
      <c r="AG371" s="60">
        <f t="shared" si="376"/>
        <v>113.15789473684211</v>
      </c>
      <c r="AH371" s="60">
        <f t="shared" si="377"/>
        <v>121.05263157894737</v>
      </c>
      <c r="AI371" s="61">
        <f t="shared" si="378"/>
        <v>131.57894736842104</v>
      </c>
    </row>
    <row r="372" spans="1:35" x14ac:dyDescent="0.25">
      <c r="A372" s="144"/>
      <c r="B372" s="129"/>
      <c r="C372" s="126"/>
      <c r="D372" s="3" t="s">
        <v>80</v>
      </c>
      <c r="E372" s="3">
        <v>0.7</v>
      </c>
      <c r="F372" s="13" t="s">
        <v>90</v>
      </c>
      <c r="G372" s="58">
        <f t="shared" si="380"/>
        <v>4.2857142857142856</v>
      </c>
      <c r="H372" s="55">
        <f t="shared" si="351"/>
        <v>8.5714285714285712</v>
      </c>
      <c r="I372" s="55">
        <f t="shared" si="352"/>
        <v>12.857142857142858</v>
      </c>
      <c r="J372" s="55">
        <f t="shared" si="353"/>
        <v>17.142857142857142</v>
      </c>
      <c r="K372" s="55">
        <f t="shared" si="354"/>
        <v>28.571428571428573</v>
      </c>
      <c r="L372" s="55">
        <f t="shared" si="355"/>
        <v>35.714285714285715</v>
      </c>
      <c r="M372" s="55">
        <f t="shared" si="356"/>
        <v>42.857142857142861</v>
      </c>
      <c r="N372" s="55">
        <f t="shared" ref="N372:N374" si="382">2/E372</f>
        <v>2.8571428571428572</v>
      </c>
      <c r="O372" s="55">
        <f t="shared" si="358"/>
        <v>5</v>
      </c>
      <c r="P372" s="59">
        <f t="shared" si="359"/>
        <v>6.7857142857142865</v>
      </c>
      <c r="Q372" s="59">
        <f t="shared" si="360"/>
        <v>7.2857142857142856</v>
      </c>
      <c r="R372" s="59">
        <f t="shared" si="361"/>
        <v>17.857142857142858</v>
      </c>
      <c r="S372" s="59">
        <f t="shared" si="362"/>
        <v>25.714285714285715</v>
      </c>
      <c r="T372" s="59">
        <f t="shared" si="363"/>
        <v>5</v>
      </c>
      <c r="U372" s="59">
        <f t="shared" si="364"/>
        <v>5</v>
      </c>
      <c r="V372" s="59">
        <f t="shared" si="365"/>
        <v>7.1428571428571432</v>
      </c>
      <c r="W372" s="59">
        <f t="shared" si="366"/>
        <v>7.1428571428571432</v>
      </c>
      <c r="X372" s="59">
        <f t="shared" si="367"/>
        <v>7.8571428571428577</v>
      </c>
      <c r="Y372" s="59">
        <f t="shared" si="368"/>
        <v>9.2857142857142865</v>
      </c>
      <c r="Z372" s="59">
        <f t="shared" si="369"/>
        <v>10.357142857142858</v>
      </c>
      <c r="AA372" s="59">
        <f t="shared" si="370"/>
        <v>21.071428571428573</v>
      </c>
      <c r="AB372" s="59">
        <f t="shared" si="371"/>
        <v>29.285714285714288</v>
      </c>
      <c r="AC372" s="59">
        <f t="shared" si="381"/>
        <v>30.000000000000004</v>
      </c>
      <c r="AD372" s="59">
        <f t="shared" si="373"/>
        <v>35.714285714285715</v>
      </c>
      <c r="AE372" s="60">
        <f t="shared" si="374"/>
        <v>57.142857142857146</v>
      </c>
      <c r="AF372" s="60">
        <f t="shared" si="379"/>
        <v>58.571428571428577</v>
      </c>
      <c r="AG372" s="60">
        <f t="shared" si="376"/>
        <v>61.428571428571431</v>
      </c>
      <c r="AH372" s="60">
        <f t="shared" si="377"/>
        <v>65.714285714285722</v>
      </c>
      <c r="AI372" s="61">
        <f t="shared" si="378"/>
        <v>71.428571428571431</v>
      </c>
    </row>
    <row r="373" spans="1:35" x14ac:dyDescent="0.25">
      <c r="A373" s="144"/>
      <c r="B373" s="129"/>
      <c r="C373" s="126"/>
      <c r="D373" s="3">
        <v>80</v>
      </c>
      <c r="E373" s="3">
        <v>0.4</v>
      </c>
      <c r="F373" s="13" t="s">
        <v>90</v>
      </c>
      <c r="G373" s="58">
        <f t="shared" si="380"/>
        <v>7.5</v>
      </c>
      <c r="H373" s="55">
        <f t="shared" si="351"/>
        <v>15</v>
      </c>
      <c r="I373" s="55">
        <f t="shared" si="352"/>
        <v>22.5</v>
      </c>
      <c r="J373" s="55">
        <f t="shared" si="353"/>
        <v>30</v>
      </c>
      <c r="K373" s="55">
        <f t="shared" si="354"/>
        <v>50</v>
      </c>
      <c r="L373" s="55">
        <f t="shared" si="355"/>
        <v>62.5</v>
      </c>
      <c r="M373" s="55">
        <f t="shared" si="356"/>
        <v>75</v>
      </c>
      <c r="N373" s="55">
        <f t="shared" si="382"/>
        <v>5</v>
      </c>
      <c r="O373" s="55">
        <f t="shared" si="358"/>
        <v>8.75</v>
      </c>
      <c r="P373" s="59">
        <f t="shared" si="359"/>
        <v>11.875</v>
      </c>
      <c r="Q373" s="59">
        <f t="shared" si="360"/>
        <v>12.749999999999998</v>
      </c>
      <c r="R373" s="59">
        <f t="shared" si="361"/>
        <v>31.25</v>
      </c>
      <c r="S373" s="59">
        <f t="shared" si="362"/>
        <v>45</v>
      </c>
      <c r="T373" s="59">
        <f t="shared" si="363"/>
        <v>8.75</v>
      </c>
      <c r="U373" s="59">
        <f t="shared" si="364"/>
        <v>8.75</v>
      </c>
      <c r="V373" s="59">
        <f t="shared" si="365"/>
        <v>12.5</v>
      </c>
      <c r="W373" s="59">
        <f t="shared" si="366"/>
        <v>12.5</v>
      </c>
      <c r="X373" s="59">
        <f t="shared" si="367"/>
        <v>13.75</v>
      </c>
      <c r="Y373" s="59">
        <f t="shared" si="368"/>
        <v>16.25</v>
      </c>
      <c r="Z373" s="59">
        <f t="shared" si="369"/>
        <v>18.125</v>
      </c>
      <c r="AA373" s="59">
        <f t="shared" si="370"/>
        <v>36.875</v>
      </c>
      <c r="AB373" s="59">
        <f t="shared" si="371"/>
        <v>51.25</v>
      </c>
      <c r="AC373" s="59">
        <f t="shared" si="381"/>
        <v>52.5</v>
      </c>
      <c r="AD373" s="59">
        <f t="shared" si="373"/>
        <v>62.5</v>
      </c>
      <c r="AE373" s="60">
        <f t="shared" si="374"/>
        <v>100</v>
      </c>
      <c r="AF373" s="60">
        <f t="shared" si="379"/>
        <v>102.5</v>
      </c>
      <c r="AG373" s="60">
        <f t="shared" si="376"/>
        <v>107.5</v>
      </c>
      <c r="AH373" s="60">
        <f t="shared" si="377"/>
        <v>115</v>
      </c>
      <c r="AI373" s="61">
        <f t="shared" si="378"/>
        <v>125</v>
      </c>
    </row>
    <row r="374" spans="1:35" ht="15.75" thickBot="1" x14ac:dyDescent="0.3">
      <c r="A374" s="145"/>
      <c r="B374" s="130"/>
      <c r="C374" s="127"/>
      <c r="D374" s="4" t="s">
        <v>25</v>
      </c>
      <c r="E374" s="4">
        <v>0.76</v>
      </c>
      <c r="F374" s="14" t="s">
        <v>90</v>
      </c>
      <c r="G374" s="58">
        <f t="shared" si="380"/>
        <v>3.9473684210526314</v>
      </c>
      <c r="H374" s="55">
        <f t="shared" si="351"/>
        <v>7.8947368421052628</v>
      </c>
      <c r="I374" s="55">
        <f t="shared" si="352"/>
        <v>11.842105263157894</v>
      </c>
      <c r="J374" s="55">
        <f t="shared" si="353"/>
        <v>15.789473684210526</v>
      </c>
      <c r="K374" s="55">
        <f t="shared" si="354"/>
        <v>26.315789473684209</v>
      </c>
      <c r="L374" s="55">
        <f t="shared" si="355"/>
        <v>32.89473684210526</v>
      </c>
      <c r="M374" s="55">
        <f t="shared" si="356"/>
        <v>39.473684210526315</v>
      </c>
      <c r="N374" s="55">
        <f t="shared" si="382"/>
        <v>2.6315789473684212</v>
      </c>
      <c r="O374" s="55">
        <f t="shared" si="358"/>
        <v>4.6052631578947372</v>
      </c>
      <c r="P374" s="59">
        <f t="shared" si="359"/>
        <v>6.25</v>
      </c>
      <c r="Q374" s="59">
        <f t="shared" si="360"/>
        <v>6.7105263157894735</v>
      </c>
      <c r="R374" s="59">
        <f t="shared" si="361"/>
        <v>16.44736842105263</v>
      </c>
      <c r="S374" s="59">
        <f t="shared" si="362"/>
        <v>23.684210526315788</v>
      </c>
      <c r="T374" s="59">
        <f t="shared" si="363"/>
        <v>4.6052631578947372</v>
      </c>
      <c r="U374" s="59">
        <f t="shared" si="364"/>
        <v>4.6052631578947372</v>
      </c>
      <c r="V374" s="59">
        <f t="shared" si="365"/>
        <v>6.5789473684210522</v>
      </c>
      <c r="W374" s="59">
        <f t="shared" si="366"/>
        <v>6.5789473684210522</v>
      </c>
      <c r="X374" s="59">
        <f t="shared" si="367"/>
        <v>7.2368421052631575</v>
      </c>
      <c r="Y374" s="59">
        <f t="shared" si="368"/>
        <v>8.5526315789473681</v>
      </c>
      <c r="Z374" s="59">
        <f t="shared" si="369"/>
        <v>9.5394736842105257</v>
      </c>
      <c r="AA374" s="59">
        <f t="shared" si="370"/>
        <v>19.407894736842106</v>
      </c>
      <c r="AB374" s="59">
        <f t="shared" si="371"/>
        <v>26.973684210526315</v>
      </c>
      <c r="AC374" s="59">
        <f t="shared" si="381"/>
        <v>27.631578947368421</v>
      </c>
      <c r="AD374" s="59">
        <f t="shared" si="373"/>
        <v>32.89473684210526</v>
      </c>
      <c r="AE374" s="60">
        <f t="shared" si="374"/>
        <v>52.631578947368418</v>
      </c>
      <c r="AF374" s="60">
        <f t="shared" si="379"/>
        <v>53.94736842105263</v>
      </c>
      <c r="AG374" s="60">
        <f t="shared" si="376"/>
        <v>56.578947368421055</v>
      </c>
      <c r="AH374" s="60">
        <f t="shared" si="377"/>
        <v>60.526315789473685</v>
      </c>
      <c r="AI374" s="61">
        <f t="shared" si="378"/>
        <v>65.78947368421052</v>
      </c>
    </row>
    <row r="375" spans="1:35" ht="15.75" thickBot="1" x14ac:dyDescent="0.3">
      <c r="A375" s="43"/>
      <c r="B375" s="44"/>
      <c r="C375" s="44"/>
      <c r="D375" s="44"/>
      <c r="E375" s="44"/>
      <c r="F375" s="44"/>
      <c r="G375" s="44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1"/>
    </row>
    <row r="376" spans="1:35" x14ac:dyDescent="0.25">
      <c r="A376" s="131" t="s">
        <v>108</v>
      </c>
      <c r="B376" s="128" t="s">
        <v>109</v>
      </c>
      <c r="C376" s="125" t="s">
        <v>115</v>
      </c>
      <c r="D376" s="11">
        <v>50</v>
      </c>
      <c r="E376" s="11">
        <v>0.6</v>
      </c>
      <c r="F376" s="12" t="s">
        <v>90</v>
      </c>
      <c r="G376" s="58">
        <f>10/E376</f>
        <v>16.666666666666668</v>
      </c>
      <c r="H376" s="55">
        <f>16/E376</f>
        <v>26.666666666666668</v>
      </c>
      <c r="I376" s="55">
        <f>16/E376</f>
        <v>26.666666666666668</v>
      </c>
      <c r="J376" s="55">
        <f>16/E376</f>
        <v>26.666666666666668</v>
      </c>
      <c r="K376" s="55">
        <f>25/E376</f>
        <v>41.666666666666671</v>
      </c>
      <c r="L376" s="55">
        <f>32/E376</f>
        <v>53.333333333333336</v>
      </c>
      <c r="M376" s="55">
        <f>36/E376</f>
        <v>60</v>
      </c>
      <c r="N376" s="72">
        <v>14</v>
      </c>
      <c r="O376" s="55">
        <v>14</v>
      </c>
      <c r="P376" s="59">
        <v>18</v>
      </c>
      <c r="Q376" s="59">
        <v>20</v>
      </c>
      <c r="R376" s="59">
        <v>38</v>
      </c>
      <c r="S376" s="59">
        <v>55</v>
      </c>
      <c r="T376" s="59">
        <v>14</v>
      </c>
      <c r="U376" s="59">
        <v>14</v>
      </c>
      <c r="V376" s="59">
        <v>14</v>
      </c>
      <c r="W376" s="59">
        <v>8</v>
      </c>
      <c r="X376" s="59">
        <v>11</v>
      </c>
      <c r="Y376" s="59">
        <v>14</v>
      </c>
      <c r="Z376" s="59">
        <v>16</v>
      </c>
      <c r="AA376" s="59">
        <v>26</v>
      </c>
      <c r="AB376" s="59">
        <v>36</v>
      </c>
      <c r="AC376" s="59">
        <v>38</v>
      </c>
      <c r="AD376" s="59">
        <v>43</v>
      </c>
      <c r="AE376" s="60">
        <v>72</v>
      </c>
      <c r="AF376" s="60">
        <v>73</v>
      </c>
      <c r="AG376" s="60">
        <v>75</v>
      </c>
      <c r="AH376" s="60">
        <v>78</v>
      </c>
      <c r="AI376" s="61">
        <v>82</v>
      </c>
    </row>
    <row r="377" spans="1:35" x14ac:dyDescent="0.25">
      <c r="A377" s="132"/>
      <c r="B377" s="155"/>
      <c r="C377" s="126"/>
      <c r="D377" s="3">
        <v>80</v>
      </c>
      <c r="E377" s="3">
        <v>0.8</v>
      </c>
      <c r="F377" s="13" t="s">
        <v>90</v>
      </c>
      <c r="G377" s="58">
        <f t="shared" ref="G377:G382" si="383">10/E377</f>
        <v>12.5</v>
      </c>
      <c r="H377" s="55">
        <f t="shared" ref="H377:H382" si="384">16/E377</f>
        <v>20</v>
      </c>
      <c r="I377" s="55">
        <f t="shared" ref="I377:I382" si="385">16/E377</f>
        <v>20</v>
      </c>
      <c r="J377" s="55">
        <f t="shared" ref="J377:J382" si="386">16/E377</f>
        <v>20</v>
      </c>
      <c r="K377" s="55">
        <f t="shared" ref="K377:K382" si="387">25/E377</f>
        <v>31.25</v>
      </c>
      <c r="L377" s="55">
        <f t="shared" ref="L377:L382" si="388">32/E377</f>
        <v>40</v>
      </c>
      <c r="M377" s="55">
        <f t="shared" ref="M377:M382" si="389">36/E377</f>
        <v>45</v>
      </c>
      <c r="N377" s="63">
        <v>10</v>
      </c>
      <c r="O377" s="56">
        <v>10</v>
      </c>
      <c r="P377" s="63">
        <v>13</v>
      </c>
      <c r="Q377" s="63">
        <v>15</v>
      </c>
      <c r="R377" s="63">
        <v>29</v>
      </c>
      <c r="S377" s="63">
        <v>42</v>
      </c>
      <c r="T377" s="63">
        <v>10</v>
      </c>
      <c r="U377" s="63">
        <v>10</v>
      </c>
      <c r="V377" s="63">
        <v>10</v>
      </c>
      <c r="W377" s="63">
        <v>6</v>
      </c>
      <c r="X377" s="63">
        <v>8</v>
      </c>
      <c r="Y377" s="63">
        <v>10</v>
      </c>
      <c r="Z377" s="63">
        <v>12</v>
      </c>
      <c r="AA377" s="63">
        <v>20</v>
      </c>
      <c r="AB377" s="63">
        <v>27</v>
      </c>
      <c r="AC377" s="63">
        <v>30</v>
      </c>
      <c r="AD377" s="63">
        <v>33</v>
      </c>
      <c r="AE377" s="64">
        <v>55</v>
      </c>
      <c r="AF377" s="64">
        <v>56</v>
      </c>
      <c r="AG377" s="64">
        <v>58</v>
      </c>
      <c r="AH377" s="64">
        <v>60</v>
      </c>
      <c r="AI377" s="65">
        <v>62</v>
      </c>
    </row>
    <row r="378" spans="1:35" x14ac:dyDescent="0.25">
      <c r="A378" s="132"/>
      <c r="B378" s="155"/>
      <c r="C378" s="126"/>
      <c r="D378" s="3">
        <v>125</v>
      </c>
      <c r="E378" s="3">
        <v>1.2</v>
      </c>
      <c r="F378" s="13" t="s">
        <v>90</v>
      </c>
      <c r="G378" s="58">
        <f t="shared" si="383"/>
        <v>8.3333333333333339</v>
      </c>
      <c r="H378" s="55">
        <f t="shared" si="384"/>
        <v>13.333333333333334</v>
      </c>
      <c r="I378" s="55">
        <f t="shared" si="385"/>
        <v>13.333333333333334</v>
      </c>
      <c r="J378" s="55">
        <f t="shared" si="386"/>
        <v>13.333333333333334</v>
      </c>
      <c r="K378" s="55">
        <f t="shared" si="387"/>
        <v>20.833333333333336</v>
      </c>
      <c r="L378" s="55">
        <f t="shared" si="388"/>
        <v>26.666666666666668</v>
      </c>
      <c r="M378" s="55">
        <f t="shared" si="389"/>
        <v>30</v>
      </c>
      <c r="N378" s="63">
        <v>7</v>
      </c>
      <c r="O378" s="56">
        <v>7</v>
      </c>
      <c r="P378" s="63">
        <v>9</v>
      </c>
      <c r="Q378" s="63">
        <v>10</v>
      </c>
      <c r="R378" s="63">
        <v>20</v>
      </c>
      <c r="S378" s="63">
        <v>29</v>
      </c>
      <c r="T378" s="63">
        <v>7</v>
      </c>
      <c r="U378" s="63">
        <v>7</v>
      </c>
      <c r="V378" s="63">
        <v>7</v>
      </c>
      <c r="W378" s="63">
        <v>4</v>
      </c>
      <c r="X378" s="63">
        <v>5</v>
      </c>
      <c r="Y378" s="63">
        <v>6</v>
      </c>
      <c r="Z378" s="63">
        <v>8</v>
      </c>
      <c r="AA378" s="63">
        <v>13</v>
      </c>
      <c r="AB378" s="63">
        <v>18</v>
      </c>
      <c r="AC378" s="63">
        <v>20</v>
      </c>
      <c r="AD378" s="63">
        <v>23</v>
      </c>
      <c r="AE378" s="64">
        <v>38</v>
      </c>
      <c r="AF378" s="64">
        <v>38</v>
      </c>
      <c r="AG378" s="64">
        <v>39</v>
      </c>
      <c r="AH378" s="64">
        <v>40</v>
      </c>
      <c r="AI378" s="65">
        <v>41</v>
      </c>
    </row>
    <row r="379" spans="1:35" x14ac:dyDescent="0.25">
      <c r="A379" s="132"/>
      <c r="B379" s="155"/>
      <c r="C379" s="126"/>
      <c r="D379" s="3">
        <v>250</v>
      </c>
      <c r="E379" s="3">
        <v>2.2000000000000002</v>
      </c>
      <c r="F379" s="13" t="s">
        <v>90</v>
      </c>
      <c r="G379" s="58">
        <f t="shared" si="383"/>
        <v>4.545454545454545</v>
      </c>
      <c r="H379" s="55">
        <f t="shared" si="384"/>
        <v>7.2727272727272725</v>
      </c>
      <c r="I379" s="55">
        <f t="shared" si="385"/>
        <v>7.2727272727272725</v>
      </c>
      <c r="J379" s="55">
        <f t="shared" si="386"/>
        <v>7.2727272727272725</v>
      </c>
      <c r="K379" s="55">
        <f t="shared" si="387"/>
        <v>11.363636363636363</v>
      </c>
      <c r="L379" s="55">
        <f t="shared" si="388"/>
        <v>14.545454545454545</v>
      </c>
      <c r="M379" s="55">
        <f t="shared" si="389"/>
        <v>16.363636363636363</v>
      </c>
      <c r="N379" s="63">
        <v>4</v>
      </c>
      <c r="O379" s="56">
        <v>4</v>
      </c>
      <c r="P379" s="63">
        <v>5</v>
      </c>
      <c r="Q379" s="63">
        <v>6</v>
      </c>
      <c r="R379" s="63">
        <v>10</v>
      </c>
      <c r="S379" s="63">
        <v>15</v>
      </c>
      <c r="T379" s="63">
        <v>4</v>
      </c>
      <c r="U379" s="63">
        <v>4</v>
      </c>
      <c r="V379" s="63">
        <v>4</v>
      </c>
      <c r="W379" s="63">
        <v>2</v>
      </c>
      <c r="X379" s="63">
        <v>2</v>
      </c>
      <c r="Y379" s="63">
        <v>3</v>
      </c>
      <c r="Z379" s="63">
        <v>4</v>
      </c>
      <c r="AA379" s="63">
        <v>7</v>
      </c>
      <c r="AB379" s="63">
        <v>10</v>
      </c>
      <c r="AC379" s="63">
        <v>11</v>
      </c>
      <c r="AD379" s="63">
        <v>12</v>
      </c>
      <c r="AE379" s="64">
        <v>20</v>
      </c>
      <c r="AF379" s="64">
        <v>20</v>
      </c>
      <c r="AG379" s="64">
        <v>21</v>
      </c>
      <c r="AH379" s="64">
        <v>21</v>
      </c>
      <c r="AI379" s="65">
        <v>22</v>
      </c>
    </row>
    <row r="380" spans="1:35" x14ac:dyDescent="0.25">
      <c r="A380" s="132"/>
      <c r="B380" s="155"/>
      <c r="C380" s="126"/>
      <c r="D380" s="3">
        <v>400</v>
      </c>
      <c r="E380" s="3">
        <v>3.3</v>
      </c>
      <c r="F380" s="13" t="s">
        <v>90</v>
      </c>
      <c r="G380" s="58">
        <f t="shared" si="383"/>
        <v>3.0303030303030303</v>
      </c>
      <c r="H380" s="55">
        <f t="shared" si="384"/>
        <v>4.8484848484848486</v>
      </c>
      <c r="I380" s="55">
        <f t="shared" si="385"/>
        <v>4.8484848484848486</v>
      </c>
      <c r="J380" s="55">
        <f t="shared" si="386"/>
        <v>4.8484848484848486</v>
      </c>
      <c r="K380" s="55">
        <f t="shared" si="387"/>
        <v>7.5757575757575761</v>
      </c>
      <c r="L380" s="55">
        <f t="shared" si="388"/>
        <v>9.6969696969696972</v>
      </c>
      <c r="M380" s="55">
        <f t="shared" si="389"/>
        <v>10.90909090909091</v>
      </c>
      <c r="N380" s="63">
        <v>2</v>
      </c>
      <c r="O380" s="56">
        <v>2</v>
      </c>
      <c r="P380" s="63">
        <v>3</v>
      </c>
      <c r="Q380" s="63">
        <v>4</v>
      </c>
      <c r="R380" s="63">
        <v>7</v>
      </c>
      <c r="S380" s="63">
        <v>10</v>
      </c>
      <c r="T380" s="63">
        <v>2</v>
      </c>
      <c r="U380" s="63">
        <v>2</v>
      </c>
      <c r="V380" s="63">
        <v>2</v>
      </c>
      <c r="W380" s="63">
        <v>1</v>
      </c>
      <c r="X380" s="63">
        <v>1</v>
      </c>
      <c r="Y380" s="63">
        <v>2</v>
      </c>
      <c r="Z380" s="63">
        <v>3</v>
      </c>
      <c r="AA380" s="63">
        <v>5</v>
      </c>
      <c r="AB380" s="63">
        <v>6</v>
      </c>
      <c r="AC380" s="63">
        <v>6</v>
      </c>
      <c r="AD380" s="63">
        <v>8</v>
      </c>
      <c r="AE380" s="64">
        <v>13</v>
      </c>
      <c r="AF380" s="64">
        <v>13</v>
      </c>
      <c r="AG380" s="64">
        <v>14</v>
      </c>
      <c r="AH380" s="64">
        <v>14</v>
      </c>
      <c r="AI380" s="65">
        <v>14</v>
      </c>
    </row>
    <row r="381" spans="1:35" x14ac:dyDescent="0.25">
      <c r="A381" s="132"/>
      <c r="B381" s="155"/>
      <c r="C381" s="126"/>
      <c r="D381" s="3">
        <v>700</v>
      </c>
      <c r="E381" s="3">
        <v>5.4</v>
      </c>
      <c r="F381" s="13" t="s">
        <v>90</v>
      </c>
      <c r="G381" s="58">
        <f t="shared" si="383"/>
        <v>1.8518518518518516</v>
      </c>
      <c r="H381" s="55">
        <f t="shared" si="384"/>
        <v>2.9629629629629628</v>
      </c>
      <c r="I381" s="55">
        <f t="shared" si="385"/>
        <v>2.9629629629629628</v>
      </c>
      <c r="J381" s="55">
        <f t="shared" si="386"/>
        <v>2.9629629629629628</v>
      </c>
      <c r="K381" s="55">
        <f t="shared" si="387"/>
        <v>4.6296296296296298</v>
      </c>
      <c r="L381" s="55">
        <f t="shared" si="388"/>
        <v>5.9259259259259256</v>
      </c>
      <c r="M381" s="55">
        <f t="shared" si="389"/>
        <v>6.6666666666666661</v>
      </c>
      <c r="N381" s="63">
        <v>1</v>
      </c>
      <c r="O381" s="56">
        <v>1</v>
      </c>
      <c r="P381" s="63">
        <v>2</v>
      </c>
      <c r="Q381" s="63">
        <v>3</v>
      </c>
      <c r="R381" s="63">
        <v>4</v>
      </c>
      <c r="S381" s="63">
        <v>6</v>
      </c>
      <c r="T381" s="63">
        <v>1</v>
      </c>
      <c r="U381" s="63">
        <v>1</v>
      </c>
      <c r="V381" s="63">
        <v>1</v>
      </c>
      <c r="W381" s="63">
        <v>0</v>
      </c>
      <c r="X381" s="63">
        <v>1</v>
      </c>
      <c r="Y381" s="63">
        <v>1</v>
      </c>
      <c r="Z381" s="63">
        <v>1</v>
      </c>
      <c r="AA381" s="63">
        <v>3</v>
      </c>
      <c r="AB381" s="63">
        <v>4</v>
      </c>
      <c r="AC381" s="63">
        <v>4</v>
      </c>
      <c r="AD381" s="63">
        <v>5</v>
      </c>
      <c r="AE381" s="64">
        <v>8</v>
      </c>
      <c r="AF381" s="64">
        <v>8</v>
      </c>
      <c r="AG381" s="64">
        <v>9</v>
      </c>
      <c r="AH381" s="64">
        <v>9</v>
      </c>
      <c r="AI381" s="65">
        <v>9</v>
      </c>
    </row>
    <row r="382" spans="1:35" ht="15.75" thickBot="1" x14ac:dyDescent="0.3">
      <c r="A382" s="133"/>
      <c r="B382" s="156"/>
      <c r="C382" s="127"/>
      <c r="D382" s="4">
        <v>1000</v>
      </c>
      <c r="E382" s="4">
        <v>7.5</v>
      </c>
      <c r="F382" s="14" t="s">
        <v>90</v>
      </c>
      <c r="G382" s="58">
        <f t="shared" si="383"/>
        <v>1.3333333333333333</v>
      </c>
      <c r="H382" s="55">
        <f t="shared" si="384"/>
        <v>2.1333333333333333</v>
      </c>
      <c r="I382" s="55">
        <f t="shared" si="385"/>
        <v>2.1333333333333333</v>
      </c>
      <c r="J382" s="55">
        <f t="shared" si="386"/>
        <v>2.1333333333333333</v>
      </c>
      <c r="K382" s="55">
        <f t="shared" si="387"/>
        <v>3.3333333333333335</v>
      </c>
      <c r="L382" s="55">
        <f t="shared" si="388"/>
        <v>4.2666666666666666</v>
      </c>
      <c r="M382" s="55">
        <f t="shared" si="389"/>
        <v>4.8</v>
      </c>
      <c r="N382" s="75">
        <v>1</v>
      </c>
      <c r="O382" s="57">
        <v>1</v>
      </c>
      <c r="P382" s="66">
        <v>1</v>
      </c>
      <c r="Q382" s="66">
        <v>2</v>
      </c>
      <c r="R382" s="66">
        <v>3</v>
      </c>
      <c r="S382" s="66">
        <v>4</v>
      </c>
      <c r="T382" s="66">
        <v>1</v>
      </c>
      <c r="U382" s="66">
        <v>1</v>
      </c>
      <c r="V382" s="66">
        <v>1</v>
      </c>
      <c r="W382" s="66">
        <v>0</v>
      </c>
      <c r="X382" s="66">
        <v>0</v>
      </c>
      <c r="Y382" s="66">
        <v>1</v>
      </c>
      <c r="Z382" s="66">
        <v>1</v>
      </c>
      <c r="AA382" s="66">
        <v>2</v>
      </c>
      <c r="AB382" s="66">
        <v>2</v>
      </c>
      <c r="AC382" s="66">
        <v>2</v>
      </c>
      <c r="AD382" s="66">
        <v>3</v>
      </c>
      <c r="AE382" s="67">
        <v>5</v>
      </c>
      <c r="AF382" s="67">
        <v>5</v>
      </c>
      <c r="AG382" s="67">
        <v>6</v>
      </c>
      <c r="AH382" s="67">
        <v>6</v>
      </c>
      <c r="AI382" s="68">
        <v>6</v>
      </c>
    </row>
    <row r="383" spans="1:35" ht="15.75" thickBot="1" x14ac:dyDescent="0.3">
      <c r="A383" s="43"/>
      <c r="B383" s="44"/>
      <c r="C383" s="44"/>
      <c r="D383" s="44"/>
      <c r="E383" s="44"/>
      <c r="F383" s="44"/>
      <c r="G383" s="44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1"/>
    </row>
    <row r="384" spans="1:35" x14ac:dyDescent="0.25">
      <c r="A384" s="131" t="s">
        <v>110</v>
      </c>
      <c r="B384" s="128" t="s">
        <v>111</v>
      </c>
      <c r="C384" s="125" t="s">
        <v>116</v>
      </c>
      <c r="D384" s="11">
        <v>50</v>
      </c>
      <c r="E384" s="11">
        <v>0.3</v>
      </c>
      <c r="F384" s="12">
        <v>7</v>
      </c>
      <c r="G384" s="58">
        <f>80/F384</f>
        <v>11.428571428571429</v>
      </c>
      <c r="H384" s="55">
        <f>100/F384</f>
        <v>14.285714285714286</v>
      </c>
      <c r="I384" s="55">
        <f>120/F384</f>
        <v>17.142857142857142</v>
      </c>
      <c r="J384" s="55">
        <f>150/F384</f>
        <v>21.428571428571427</v>
      </c>
      <c r="K384" s="55">
        <f>220/F384</f>
        <v>31.428571428571427</v>
      </c>
      <c r="L384" s="55">
        <f>330/F384</f>
        <v>47.142857142857146</v>
      </c>
      <c r="M384" s="55">
        <f>350/F384</f>
        <v>50</v>
      </c>
      <c r="N384" s="72">
        <v>4</v>
      </c>
      <c r="O384" s="55">
        <v>4</v>
      </c>
      <c r="P384" s="59">
        <v>5</v>
      </c>
      <c r="Q384" s="59">
        <f>40/F384</f>
        <v>5.7142857142857144</v>
      </c>
      <c r="R384" s="59">
        <v>31</v>
      </c>
      <c r="S384" s="59">
        <v>47</v>
      </c>
      <c r="T384" s="59">
        <v>4</v>
      </c>
      <c r="U384" s="59">
        <v>4</v>
      </c>
      <c r="V384" s="59">
        <v>10</v>
      </c>
      <c r="W384" s="59">
        <v>12</v>
      </c>
      <c r="X384" s="59">
        <v>17</v>
      </c>
      <c r="Y384" s="59">
        <v>22</v>
      </c>
      <c r="Z384" s="59">
        <v>25</v>
      </c>
      <c r="AA384" s="59">
        <f>260/F384</f>
        <v>37.142857142857146</v>
      </c>
      <c r="AB384" s="59">
        <f>350/F384</f>
        <v>50</v>
      </c>
      <c r="AC384" s="59">
        <f>400/F384</f>
        <v>57.142857142857146</v>
      </c>
      <c r="AD384" s="59">
        <v>85</v>
      </c>
      <c r="AE384" s="60">
        <v>110</v>
      </c>
      <c r="AF384" s="60">
        <v>120</v>
      </c>
      <c r="AG384" s="60">
        <v>120</v>
      </c>
      <c r="AH384" s="60">
        <v>120</v>
      </c>
      <c r="AI384" s="61">
        <v>120</v>
      </c>
    </row>
    <row r="385" spans="1:35" x14ac:dyDescent="0.25">
      <c r="A385" s="157"/>
      <c r="B385" s="155"/>
      <c r="C385" s="153"/>
      <c r="D385" s="3">
        <v>80</v>
      </c>
      <c r="E385" s="3">
        <v>0.4</v>
      </c>
      <c r="F385" s="13">
        <v>8</v>
      </c>
      <c r="G385" s="58">
        <f t="shared" ref="G385:G390" si="390">80/F385</f>
        <v>10</v>
      </c>
      <c r="H385" s="55">
        <f t="shared" ref="H385:H390" si="391">100/F385</f>
        <v>12.5</v>
      </c>
      <c r="I385" s="55">
        <f t="shared" ref="I385:I390" si="392">120/F385</f>
        <v>15</v>
      </c>
      <c r="J385" s="55">
        <f t="shared" ref="J385:J390" si="393">150/F385</f>
        <v>18.75</v>
      </c>
      <c r="K385" s="55">
        <f t="shared" ref="K385:K390" si="394">220/F385</f>
        <v>27.5</v>
      </c>
      <c r="L385" s="55">
        <f t="shared" ref="L385:L390" si="395">330/F385</f>
        <v>41.25</v>
      </c>
      <c r="M385" s="55">
        <f t="shared" ref="M385:M390" si="396">350/F385</f>
        <v>43.75</v>
      </c>
      <c r="N385" s="63">
        <v>4</v>
      </c>
      <c r="O385" s="56">
        <v>4</v>
      </c>
      <c r="P385" s="63">
        <v>5</v>
      </c>
      <c r="Q385" s="59">
        <f t="shared" ref="Q385:Q389" si="397">40/F385</f>
        <v>5</v>
      </c>
      <c r="R385" s="63">
        <v>27</v>
      </c>
      <c r="S385" s="63">
        <v>41</v>
      </c>
      <c r="T385" s="63">
        <v>4</v>
      </c>
      <c r="U385" s="63">
        <v>4</v>
      </c>
      <c r="V385" s="63">
        <v>9</v>
      </c>
      <c r="W385" s="63">
        <v>11</v>
      </c>
      <c r="X385" s="63">
        <v>15</v>
      </c>
      <c r="Y385" s="63">
        <v>20</v>
      </c>
      <c r="Z385" s="63">
        <v>22</v>
      </c>
      <c r="AA385" s="59">
        <f t="shared" ref="AA385:AA390" si="398">260/F385</f>
        <v>32.5</v>
      </c>
      <c r="AB385" s="59">
        <f t="shared" ref="AB385:AB390" si="399">350/F385</f>
        <v>43.75</v>
      </c>
      <c r="AC385" s="59">
        <f t="shared" ref="AC385:AC390" si="400">400/F385</f>
        <v>50</v>
      </c>
      <c r="AD385" s="63">
        <v>75</v>
      </c>
      <c r="AE385" s="64">
        <v>100</v>
      </c>
      <c r="AF385" s="64">
        <v>105</v>
      </c>
      <c r="AG385" s="64">
        <v>105</v>
      </c>
      <c r="AH385" s="64">
        <v>105</v>
      </c>
      <c r="AI385" s="65">
        <v>105</v>
      </c>
    </row>
    <row r="386" spans="1:35" x14ac:dyDescent="0.25">
      <c r="A386" s="157"/>
      <c r="B386" s="155"/>
      <c r="C386" s="153"/>
      <c r="D386" s="3">
        <v>125</v>
      </c>
      <c r="E386" s="3">
        <v>0.6</v>
      </c>
      <c r="F386" s="13">
        <v>10</v>
      </c>
      <c r="G386" s="58">
        <f t="shared" si="390"/>
        <v>8</v>
      </c>
      <c r="H386" s="55">
        <f t="shared" si="391"/>
        <v>10</v>
      </c>
      <c r="I386" s="55">
        <f t="shared" si="392"/>
        <v>12</v>
      </c>
      <c r="J386" s="55">
        <f t="shared" si="393"/>
        <v>15</v>
      </c>
      <c r="K386" s="55">
        <f t="shared" si="394"/>
        <v>22</v>
      </c>
      <c r="L386" s="55">
        <f t="shared" si="395"/>
        <v>33</v>
      </c>
      <c r="M386" s="55">
        <f t="shared" si="396"/>
        <v>35</v>
      </c>
      <c r="N386" s="63">
        <v>3</v>
      </c>
      <c r="O386" s="56">
        <v>3</v>
      </c>
      <c r="P386" s="63">
        <v>4</v>
      </c>
      <c r="Q386" s="59">
        <f t="shared" si="397"/>
        <v>4</v>
      </c>
      <c r="R386" s="63">
        <v>22</v>
      </c>
      <c r="S386" s="63">
        <v>33</v>
      </c>
      <c r="T386" s="63">
        <v>3</v>
      </c>
      <c r="U386" s="63">
        <v>3</v>
      </c>
      <c r="V386" s="63">
        <v>6</v>
      </c>
      <c r="W386" s="63">
        <v>7</v>
      </c>
      <c r="X386" s="63">
        <v>9</v>
      </c>
      <c r="Y386" s="63">
        <v>12</v>
      </c>
      <c r="Z386" s="63">
        <v>14</v>
      </c>
      <c r="AA386" s="59">
        <f t="shared" si="398"/>
        <v>26</v>
      </c>
      <c r="AB386" s="59">
        <f t="shared" si="399"/>
        <v>35</v>
      </c>
      <c r="AC386" s="59">
        <f t="shared" si="400"/>
        <v>40</v>
      </c>
      <c r="AD386" s="63">
        <v>60</v>
      </c>
      <c r="AE386" s="64">
        <v>75</v>
      </c>
      <c r="AF386" s="64">
        <v>80</v>
      </c>
      <c r="AG386" s="64">
        <v>80</v>
      </c>
      <c r="AH386" s="64">
        <v>80</v>
      </c>
      <c r="AI386" s="65">
        <v>80</v>
      </c>
    </row>
    <row r="387" spans="1:35" x14ac:dyDescent="0.25">
      <c r="A387" s="157"/>
      <c r="B387" s="155"/>
      <c r="C387" s="153"/>
      <c r="D387" s="3">
        <v>250</v>
      </c>
      <c r="E387" s="3">
        <v>1.2</v>
      </c>
      <c r="F387" s="13">
        <v>18</v>
      </c>
      <c r="G387" s="58">
        <f t="shared" si="390"/>
        <v>4.4444444444444446</v>
      </c>
      <c r="H387" s="55">
        <f t="shared" si="391"/>
        <v>5.5555555555555554</v>
      </c>
      <c r="I387" s="55">
        <f t="shared" si="392"/>
        <v>6.666666666666667</v>
      </c>
      <c r="J387" s="55">
        <f t="shared" si="393"/>
        <v>8.3333333333333339</v>
      </c>
      <c r="K387" s="55">
        <f t="shared" si="394"/>
        <v>12.222222222222221</v>
      </c>
      <c r="L387" s="55">
        <f t="shared" si="395"/>
        <v>18.333333333333332</v>
      </c>
      <c r="M387" s="55">
        <f t="shared" si="396"/>
        <v>19.444444444444443</v>
      </c>
      <c r="N387" s="63">
        <v>1</v>
      </c>
      <c r="O387" s="56">
        <v>1</v>
      </c>
      <c r="P387" s="63">
        <v>2</v>
      </c>
      <c r="Q387" s="59">
        <f t="shared" si="397"/>
        <v>2.2222222222222223</v>
      </c>
      <c r="R387" s="63">
        <v>12</v>
      </c>
      <c r="S387" s="63">
        <v>18</v>
      </c>
      <c r="T387" s="63">
        <v>1</v>
      </c>
      <c r="U387" s="63">
        <v>1</v>
      </c>
      <c r="V387" s="63">
        <v>3</v>
      </c>
      <c r="W387" s="63">
        <v>4</v>
      </c>
      <c r="X387" s="63">
        <v>5</v>
      </c>
      <c r="Y387" s="63">
        <v>6</v>
      </c>
      <c r="Z387" s="63">
        <v>7</v>
      </c>
      <c r="AA387" s="59">
        <f t="shared" si="398"/>
        <v>14.444444444444445</v>
      </c>
      <c r="AB387" s="59">
        <f t="shared" si="399"/>
        <v>19.444444444444443</v>
      </c>
      <c r="AC387" s="59">
        <f t="shared" si="400"/>
        <v>22.222222222222221</v>
      </c>
      <c r="AD387" s="63">
        <v>30</v>
      </c>
      <c r="AE387" s="64">
        <v>35</v>
      </c>
      <c r="AF387" s="64">
        <v>40</v>
      </c>
      <c r="AG387" s="64">
        <v>40</v>
      </c>
      <c r="AH387" s="64">
        <v>40</v>
      </c>
      <c r="AI387" s="65">
        <v>40</v>
      </c>
    </row>
    <row r="388" spans="1:35" x14ac:dyDescent="0.25">
      <c r="A388" s="157"/>
      <c r="B388" s="155"/>
      <c r="C388" s="153"/>
      <c r="D388" s="3">
        <v>400</v>
      </c>
      <c r="E388" s="3">
        <v>1.8</v>
      </c>
      <c r="F388" s="13">
        <v>25</v>
      </c>
      <c r="G388" s="58">
        <f t="shared" si="390"/>
        <v>3.2</v>
      </c>
      <c r="H388" s="55">
        <f t="shared" si="391"/>
        <v>4</v>
      </c>
      <c r="I388" s="55">
        <f t="shared" si="392"/>
        <v>4.8</v>
      </c>
      <c r="J388" s="55">
        <f t="shared" si="393"/>
        <v>6</v>
      </c>
      <c r="K388" s="55">
        <f t="shared" si="394"/>
        <v>8.8000000000000007</v>
      </c>
      <c r="L388" s="55">
        <f t="shared" si="395"/>
        <v>13.2</v>
      </c>
      <c r="M388" s="55">
        <f t="shared" si="396"/>
        <v>14</v>
      </c>
      <c r="N388" s="63">
        <v>1</v>
      </c>
      <c r="O388" s="56">
        <v>1</v>
      </c>
      <c r="P388" s="63">
        <v>1</v>
      </c>
      <c r="Q388" s="59">
        <v>1</v>
      </c>
      <c r="R388" s="63">
        <v>9</v>
      </c>
      <c r="S388" s="63">
        <v>13</v>
      </c>
      <c r="T388" s="63">
        <v>1</v>
      </c>
      <c r="U388" s="63">
        <v>1</v>
      </c>
      <c r="V388" s="63">
        <v>2</v>
      </c>
      <c r="W388" s="63">
        <v>2</v>
      </c>
      <c r="X388" s="63">
        <v>2</v>
      </c>
      <c r="Y388" s="63">
        <v>3</v>
      </c>
      <c r="Z388" s="63">
        <v>4</v>
      </c>
      <c r="AA388" s="59">
        <v>8</v>
      </c>
      <c r="AB388" s="59">
        <v>12</v>
      </c>
      <c r="AC388" s="59">
        <f t="shared" si="400"/>
        <v>16</v>
      </c>
      <c r="AD388" s="63">
        <v>20</v>
      </c>
      <c r="AE388" s="64">
        <v>25</v>
      </c>
      <c r="AF388" s="64">
        <v>30</v>
      </c>
      <c r="AG388" s="64">
        <v>30</v>
      </c>
      <c r="AH388" s="64">
        <v>30</v>
      </c>
      <c r="AI388" s="65">
        <v>30</v>
      </c>
    </row>
    <row r="389" spans="1:35" x14ac:dyDescent="0.25">
      <c r="A389" s="157"/>
      <c r="B389" s="155"/>
      <c r="C389" s="153"/>
      <c r="D389" s="3">
        <v>700</v>
      </c>
      <c r="E389" s="3">
        <v>3.4</v>
      </c>
      <c r="F389" s="13">
        <v>40</v>
      </c>
      <c r="G389" s="58">
        <f t="shared" si="390"/>
        <v>2</v>
      </c>
      <c r="H389" s="55">
        <f t="shared" si="391"/>
        <v>2.5</v>
      </c>
      <c r="I389" s="55">
        <f t="shared" si="392"/>
        <v>3</v>
      </c>
      <c r="J389" s="55">
        <f t="shared" si="393"/>
        <v>3.75</v>
      </c>
      <c r="K389" s="55">
        <f t="shared" si="394"/>
        <v>5.5</v>
      </c>
      <c r="L389" s="55">
        <f t="shared" si="395"/>
        <v>8.25</v>
      </c>
      <c r="M389" s="55">
        <f t="shared" si="396"/>
        <v>8.75</v>
      </c>
      <c r="N389" s="63">
        <v>0</v>
      </c>
      <c r="O389" s="56">
        <v>0</v>
      </c>
      <c r="P389" s="63">
        <v>0</v>
      </c>
      <c r="Q389" s="59">
        <f t="shared" si="397"/>
        <v>1</v>
      </c>
      <c r="R389" s="63">
        <v>5</v>
      </c>
      <c r="S389" s="63">
        <v>7</v>
      </c>
      <c r="T389" s="63">
        <v>0</v>
      </c>
      <c r="U389" s="63">
        <v>0</v>
      </c>
      <c r="V389" s="63">
        <v>1</v>
      </c>
      <c r="W389" s="63">
        <v>1</v>
      </c>
      <c r="X389" s="63">
        <v>1</v>
      </c>
      <c r="Y389" s="63">
        <v>2</v>
      </c>
      <c r="Z389" s="63">
        <v>2</v>
      </c>
      <c r="AA389" s="59">
        <v>5</v>
      </c>
      <c r="AB389" s="59">
        <v>7</v>
      </c>
      <c r="AC389" s="59">
        <f t="shared" si="400"/>
        <v>10</v>
      </c>
      <c r="AD389" s="63">
        <v>10</v>
      </c>
      <c r="AE389" s="64">
        <v>12</v>
      </c>
      <c r="AF389" s="64">
        <v>15</v>
      </c>
      <c r="AG389" s="64">
        <v>15</v>
      </c>
      <c r="AH389" s="64">
        <v>15</v>
      </c>
      <c r="AI389" s="65">
        <v>15</v>
      </c>
    </row>
    <row r="390" spans="1:35" ht="15.75" thickBot="1" x14ac:dyDescent="0.3">
      <c r="A390" s="158"/>
      <c r="B390" s="156"/>
      <c r="C390" s="154"/>
      <c r="D390" s="4">
        <v>1000</v>
      </c>
      <c r="E390" s="4">
        <v>4.8</v>
      </c>
      <c r="F390" s="14">
        <v>60</v>
      </c>
      <c r="G390" s="58">
        <f t="shared" si="390"/>
        <v>1.3333333333333333</v>
      </c>
      <c r="H390" s="55">
        <f t="shared" si="391"/>
        <v>1.6666666666666667</v>
      </c>
      <c r="I390" s="55">
        <f t="shared" si="392"/>
        <v>2</v>
      </c>
      <c r="J390" s="55">
        <f t="shared" si="393"/>
        <v>2.5</v>
      </c>
      <c r="K390" s="55">
        <f t="shared" si="394"/>
        <v>3.6666666666666665</v>
      </c>
      <c r="L390" s="55">
        <f t="shared" si="395"/>
        <v>5.5</v>
      </c>
      <c r="M390" s="55">
        <f t="shared" si="396"/>
        <v>5.833333333333333</v>
      </c>
      <c r="N390" s="75">
        <v>0</v>
      </c>
      <c r="O390" s="57">
        <v>0</v>
      </c>
      <c r="P390" s="66">
        <v>0</v>
      </c>
      <c r="Q390" s="59">
        <v>0</v>
      </c>
      <c r="R390" s="66">
        <v>4</v>
      </c>
      <c r="S390" s="66">
        <v>5</v>
      </c>
      <c r="T390" s="66">
        <v>0</v>
      </c>
      <c r="U390" s="66">
        <v>0</v>
      </c>
      <c r="V390" s="66">
        <v>0</v>
      </c>
      <c r="W390" s="66">
        <v>0</v>
      </c>
      <c r="X390" s="66">
        <v>1</v>
      </c>
      <c r="Y390" s="66">
        <v>1</v>
      </c>
      <c r="Z390" s="66">
        <v>1</v>
      </c>
      <c r="AA390" s="59">
        <v>2</v>
      </c>
      <c r="AB390" s="59">
        <v>4</v>
      </c>
      <c r="AC390" s="59">
        <f t="shared" si="400"/>
        <v>6.666666666666667</v>
      </c>
      <c r="AD390" s="66">
        <v>7</v>
      </c>
      <c r="AE390" s="67">
        <v>9</v>
      </c>
      <c r="AF390" s="67">
        <v>10</v>
      </c>
      <c r="AG390" s="67">
        <v>10</v>
      </c>
      <c r="AH390" s="67">
        <v>10</v>
      </c>
      <c r="AI390" s="68">
        <v>10</v>
      </c>
    </row>
    <row r="391" spans="1:35" ht="15.75" thickBot="1" x14ac:dyDescent="0.3">
      <c r="A391" s="5"/>
      <c r="B391" s="6"/>
      <c r="C391" s="6"/>
      <c r="D391" s="7"/>
      <c r="E391" s="7"/>
      <c r="F391" s="93"/>
      <c r="G391" s="93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1"/>
    </row>
    <row r="392" spans="1:35" x14ac:dyDescent="0.25">
      <c r="A392" s="131" t="s">
        <v>117</v>
      </c>
      <c r="B392" s="128" t="s">
        <v>118</v>
      </c>
      <c r="C392" s="125" t="s">
        <v>119</v>
      </c>
      <c r="D392" s="11">
        <v>160</v>
      </c>
      <c r="E392" s="11">
        <v>0.8</v>
      </c>
      <c r="F392" s="12" t="s">
        <v>90</v>
      </c>
      <c r="G392" s="58">
        <v>10</v>
      </c>
      <c r="H392" s="55">
        <f>8.8/E392</f>
        <v>11</v>
      </c>
      <c r="I392" s="55">
        <f>11/E392</f>
        <v>13.75</v>
      </c>
      <c r="J392" s="55">
        <f>16/E392</f>
        <v>20</v>
      </c>
      <c r="K392" s="55">
        <f>25/E392</f>
        <v>31.25</v>
      </c>
      <c r="L392" s="55">
        <f>32/E392</f>
        <v>40</v>
      </c>
      <c r="M392" s="55">
        <f>36/E392</f>
        <v>45</v>
      </c>
      <c r="N392" s="72">
        <v>10</v>
      </c>
      <c r="O392" s="55">
        <f>8.8/E392</f>
        <v>11</v>
      </c>
      <c r="P392" s="59">
        <f>9.6/E392</f>
        <v>11.999999999999998</v>
      </c>
      <c r="Q392" s="59">
        <f>11/E392</f>
        <v>13.75</v>
      </c>
      <c r="R392" s="59">
        <f>17.6/E392</f>
        <v>22</v>
      </c>
      <c r="S392" s="59">
        <f>22/E392</f>
        <v>27.5</v>
      </c>
      <c r="T392" s="59">
        <f>8.8/E392</f>
        <v>11</v>
      </c>
      <c r="U392" s="59">
        <f>8.8/E392</f>
        <v>11</v>
      </c>
      <c r="V392" s="59">
        <f>8.8/E392</f>
        <v>11</v>
      </c>
      <c r="W392" s="59">
        <f>6.16/E392</f>
        <v>7.7</v>
      </c>
      <c r="X392" s="59">
        <f>8.36/E392</f>
        <v>10.45</v>
      </c>
      <c r="Y392" s="59">
        <f>11/E392</f>
        <v>13.75</v>
      </c>
      <c r="Z392" s="59">
        <f>12.32/E392</f>
        <v>15.4</v>
      </c>
      <c r="AA392" s="59">
        <f>24.2/E392</f>
        <v>30.249999999999996</v>
      </c>
      <c r="AB392" s="59">
        <f>31.24/E392</f>
        <v>39.049999999999997</v>
      </c>
      <c r="AC392" s="59">
        <f>32.2/E392</f>
        <v>40.25</v>
      </c>
      <c r="AD392" s="59">
        <f>37.4/E392</f>
        <v>46.749999999999993</v>
      </c>
      <c r="AE392" s="60">
        <f>52.8/E392</f>
        <v>65.999999999999986</v>
      </c>
      <c r="AF392" s="60">
        <f>55/E392</f>
        <v>68.75</v>
      </c>
      <c r="AG392" s="60">
        <f>61.6/E392</f>
        <v>77</v>
      </c>
      <c r="AH392" s="60">
        <f>66/E392</f>
        <v>82.5</v>
      </c>
      <c r="AI392" s="61">
        <f>74.8/E392</f>
        <v>93.499999999999986</v>
      </c>
    </row>
    <row r="393" spans="1:35" x14ac:dyDescent="0.25">
      <c r="A393" s="132"/>
      <c r="B393" s="155"/>
      <c r="C393" s="126"/>
      <c r="D393" s="3">
        <v>250</v>
      </c>
      <c r="E393" s="3">
        <v>1.2</v>
      </c>
      <c r="F393" s="13" t="s">
        <v>90</v>
      </c>
      <c r="G393" s="58">
        <v>6</v>
      </c>
      <c r="H393" s="55">
        <f t="shared" ref="H393:H394" si="401">8.8/E393</f>
        <v>7.3333333333333339</v>
      </c>
      <c r="I393" s="55">
        <f t="shared" ref="I393:I394" si="402">11/E393</f>
        <v>9.1666666666666679</v>
      </c>
      <c r="J393" s="55">
        <f t="shared" ref="J393:J394" si="403">16/E393</f>
        <v>13.333333333333334</v>
      </c>
      <c r="K393" s="55">
        <f t="shared" ref="K393:K394" si="404">25/E393</f>
        <v>20.833333333333336</v>
      </c>
      <c r="L393" s="55">
        <f t="shared" ref="L393:L394" si="405">32/E393</f>
        <v>26.666666666666668</v>
      </c>
      <c r="M393" s="55">
        <f t="shared" ref="M393:M394" si="406">36/E393</f>
        <v>30</v>
      </c>
      <c r="N393" s="59">
        <v>6</v>
      </c>
      <c r="O393" s="55">
        <f t="shared" ref="O393:O394" si="407">8.8/E393</f>
        <v>7.3333333333333339</v>
      </c>
      <c r="P393" s="59">
        <f t="shared" ref="P393:P394" si="408">9.6/E393</f>
        <v>8</v>
      </c>
      <c r="Q393" s="59">
        <f t="shared" ref="Q393:Q394" si="409">11/E393</f>
        <v>9.1666666666666679</v>
      </c>
      <c r="R393" s="59">
        <f t="shared" ref="R393:R394" si="410">17.6/E393</f>
        <v>14.666666666666668</v>
      </c>
      <c r="S393" s="59">
        <f t="shared" ref="S393:S394" si="411">22/E393</f>
        <v>18.333333333333336</v>
      </c>
      <c r="T393" s="59">
        <f t="shared" ref="T393:T394" si="412">8.8/E393</f>
        <v>7.3333333333333339</v>
      </c>
      <c r="U393" s="59">
        <f t="shared" ref="U393:U394" si="413">8.8/E393</f>
        <v>7.3333333333333339</v>
      </c>
      <c r="V393" s="59">
        <f t="shared" ref="V393:V394" si="414">8.8/E393</f>
        <v>7.3333333333333339</v>
      </c>
      <c r="W393" s="59">
        <f t="shared" ref="W393:W394" si="415">6.16/E393</f>
        <v>5.1333333333333337</v>
      </c>
      <c r="X393" s="59">
        <f t="shared" ref="X393:X394" si="416">8.36/E393</f>
        <v>6.9666666666666668</v>
      </c>
      <c r="Y393" s="59">
        <f t="shared" ref="Y393:Y394" si="417">11/E393</f>
        <v>9.1666666666666679</v>
      </c>
      <c r="Z393" s="59">
        <f t="shared" ref="Z393:Z394" si="418">12.32/E393</f>
        <v>10.266666666666667</v>
      </c>
      <c r="AA393" s="59">
        <f t="shared" ref="AA393:AA394" si="419">24.2/E393</f>
        <v>20.166666666666668</v>
      </c>
      <c r="AB393" s="59">
        <f t="shared" ref="AB393:AB394" si="420">31.24/E393</f>
        <v>26.033333333333331</v>
      </c>
      <c r="AC393" s="59">
        <f t="shared" ref="AC393:AC394" si="421">32.2/E393</f>
        <v>26.833333333333336</v>
      </c>
      <c r="AD393" s="59">
        <f t="shared" ref="AD393:AD394" si="422">37.4/E393</f>
        <v>31.166666666666668</v>
      </c>
      <c r="AE393" s="60">
        <f t="shared" ref="AE393:AE394" si="423">52.8/E393</f>
        <v>44</v>
      </c>
      <c r="AF393" s="60">
        <f t="shared" ref="AF393:AF394" si="424">55/E393</f>
        <v>45.833333333333336</v>
      </c>
      <c r="AG393" s="60">
        <f t="shared" ref="AG393:AG394" si="425">61.6/E393</f>
        <v>51.333333333333336</v>
      </c>
      <c r="AH393" s="60">
        <f t="shared" ref="AH393:AH394" si="426">66/E393</f>
        <v>55</v>
      </c>
      <c r="AI393" s="61">
        <f t="shared" ref="AI393:AI394" si="427">74.8/E393</f>
        <v>62.333333333333336</v>
      </c>
    </row>
    <row r="394" spans="1:35" ht="15.75" thickBot="1" x14ac:dyDescent="0.3">
      <c r="A394" s="133"/>
      <c r="B394" s="156"/>
      <c r="C394" s="127"/>
      <c r="D394" s="4">
        <v>500</v>
      </c>
      <c r="E394" s="4">
        <v>2.4</v>
      </c>
      <c r="F394" s="14" t="s">
        <v>90</v>
      </c>
      <c r="G394" s="58">
        <v>3</v>
      </c>
      <c r="H394" s="55">
        <f t="shared" si="401"/>
        <v>3.666666666666667</v>
      </c>
      <c r="I394" s="55">
        <f t="shared" si="402"/>
        <v>4.5833333333333339</v>
      </c>
      <c r="J394" s="55">
        <f t="shared" si="403"/>
        <v>6.666666666666667</v>
      </c>
      <c r="K394" s="55">
        <f t="shared" si="404"/>
        <v>10.416666666666668</v>
      </c>
      <c r="L394" s="55">
        <f t="shared" si="405"/>
        <v>13.333333333333334</v>
      </c>
      <c r="M394" s="55">
        <f t="shared" si="406"/>
        <v>15</v>
      </c>
      <c r="N394" s="81">
        <v>3</v>
      </c>
      <c r="O394" s="55">
        <f t="shared" si="407"/>
        <v>3.666666666666667</v>
      </c>
      <c r="P394" s="59">
        <f t="shared" si="408"/>
        <v>4</v>
      </c>
      <c r="Q394" s="59">
        <f t="shared" si="409"/>
        <v>4.5833333333333339</v>
      </c>
      <c r="R394" s="59">
        <f t="shared" si="410"/>
        <v>7.3333333333333339</v>
      </c>
      <c r="S394" s="59">
        <f t="shared" si="411"/>
        <v>9.1666666666666679</v>
      </c>
      <c r="T394" s="59">
        <f t="shared" si="412"/>
        <v>3.666666666666667</v>
      </c>
      <c r="U394" s="59">
        <f t="shared" si="413"/>
        <v>3.666666666666667</v>
      </c>
      <c r="V394" s="59">
        <f t="shared" si="414"/>
        <v>3.666666666666667</v>
      </c>
      <c r="W394" s="59">
        <f t="shared" si="415"/>
        <v>2.5666666666666669</v>
      </c>
      <c r="X394" s="59">
        <f t="shared" si="416"/>
        <v>3.4833333333333334</v>
      </c>
      <c r="Y394" s="59">
        <f t="shared" si="417"/>
        <v>4.5833333333333339</v>
      </c>
      <c r="Z394" s="59">
        <f t="shared" si="418"/>
        <v>5.1333333333333337</v>
      </c>
      <c r="AA394" s="59">
        <f t="shared" si="419"/>
        <v>10.083333333333334</v>
      </c>
      <c r="AB394" s="59">
        <f t="shared" si="420"/>
        <v>13.016666666666666</v>
      </c>
      <c r="AC394" s="59">
        <f t="shared" si="421"/>
        <v>13.416666666666668</v>
      </c>
      <c r="AD394" s="59">
        <f t="shared" si="422"/>
        <v>15.583333333333334</v>
      </c>
      <c r="AE394" s="60">
        <f t="shared" si="423"/>
        <v>22</v>
      </c>
      <c r="AF394" s="60">
        <f t="shared" si="424"/>
        <v>22.916666666666668</v>
      </c>
      <c r="AG394" s="60">
        <f t="shared" si="425"/>
        <v>25.666666666666668</v>
      </c>
      <c r="AH394" s="60">
        <f t="shared" si="426"/>
        <v>27.5</v>
      </c>
      <c r="AI394" s="61">
        <f t="shared" si="427"/>
        <v>31.166666666666668</v>
      </c>
    </row>
    <row r="395" spans="1:35" ht="15.75" thickBot="1" x14ac:dyDescent="0.3">
      <c r="A395" s="5"/>
      <c r="B395" s="6"/>
      <c r="C395" s="6"/>
      <c r="D395" s="7"/>
      <c r="E395" s="7"/>
      <c r="F395" s="93"/>
      <c r="G395" s="93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1"/>
    </row>
    <row r="396" spans="1:35" x14ac:dyDescent="0.25">
      <c r="A396" s="131" t="s">
        <v>120</v>
      </c>
      <c r="B396" s="128" t="s">
        <v>123</v>
      </c>
      <c r="C396" s="125" t="s">
        <v>127</v>
      </c>
      <c r="D396" s="11">
        <v>35</v>
      </c>
      <c r="E396" s="11">
        <v>0.5</v>
      </c>
      <c r="F396" s="12" t="s">
        <v>90</v>
      </c>
      <c r="G396" s="58">
        <f>8/E396</f>
        <v>16</v>
      </c>
      <c r="H396" s="55">
        <f>16/E396</f>
        <v>32</v>
      </c>
      <c r="I396" s="55">
        <f>16/E396</f>
        <v>32</v>
      </c>
      <c r="J396" s="55">
        <f>16/E396</f>
        <v>32</v>
      </c>
      <c r="K396" s="55">
        <f>25/E396</f>
        <v>50</v>
      </c>
      <c r="L396" s="55">
        <f>32/E396</f>
        <v>64</v>
      </c>
      <c r="M396" s="55">
        <f>36/E396</f>
        <v>72</v>
      </c>
      <c r="N396" s="55">
        <v>16</v>
      </c>
      <c r="O396" s="55">
        <v>18</v>
      </c>
      <c r="P396" s="59">
        <v>22</v>
      </c>
      <c r="Q396" s="59">
        <v>28</v>
      </c>
      <c r="R396" s="59">
        <v>43</v>
      </c>
      <c r="S396" s="59">
        <v>60</v>
      </c>
      <c r="T396" s="59">
        <v>18</v>
      </c>
      <c r="U396" s="59">
        <v>18</v>
      </c>
      <c r="V396" s="59">
        <v>20</v>
      </c>
      <c r="W396" s="59">
        <v>14</v>
      </c>
      <c r="X396" s="59">
        <v>18</v>
      </c>
      <c r="Y396" s="59">
        <v>25</v>
      </c>
      <c r="Z396" s="59">
        <v>28</v>
      </c>
      <c r="AA396" s="59">
        <v>50</v>
      </c>
      <c r="AB396" s="59">
        <v>60</v>
      </c>
      <c r="AC396" s="59">
        <v>62</v>
      </c>
      <c r="AD396" s="59">
        <v>70</v>
      </c>
      <c r="AE396" s="60">
        <v>80</v>
      </c>
      <c r="AF396" s="60">
        <v>85</v>
      </c>
      <c r="AG396" s="60">
        <v>167</v>
      </c>
      <c r="AH396" s="60">
        <v>167</v>
      </c>
      <c r="AI396" s="61">
        <v>167</v>
      </c>
    </row>
    <row r="397" spans="1:35" x14ac:dyDescent="0.25">
      <c r="A397" s="157"/>
      <c r="B397" s="155"/>
      <c r="C397" s="126"/>
      <c r="D397" s="3">
        <v>70</v>
      </c>
      <c r="E397" s="3">
        <v>1</v>
      </c>
      <c r="F397" s="13" t="s">
        <v>90</v>
      </c>
      <c r="G397" s="58">
        <f t="shared" ref="G397:G403" si="428">8/E397</f>
        <v>8</v>
      </c>
      <c r="H397" s="55">
        <f t="shared" ref="H397:H404" si="429">16/E397</f>
        <v>16</v>
      </c>
      <c r="I397" s="55">
        <f t="shared" ref="I397:I404" si="430">16/E397</f>
        <v>16</v>
      </c>
      <c r="J397" s="55">
        <f t="shared" ref="J397:J404" si="431">16/E397</f>
        <v>16</v>
      </c>
      <c r="K397" s="55">
        <f t="shared" ref="K397:K404" si="432">25/E397</f>
        <v>25</v>
      </c>
      <c r="L397" s="55">
        <f t="shared" ref="L397:L404" si="433">32/E397</f>
        <v>32</v>
      </c>
      <c r="M397" s="55">
        <f t="shared" ref="M397:M404" si="434">36/E397</f>
        <v>36</v>
      </c>
      <c r="N397" s="55">
        <v>8</v>
      </c>
      <c r="O397" s="56">
        <v>10</v>
      </c>
      <c r="P397" s="63">
        <v>12</v>
      </c>
      <c r="Q397" s="63">
        <v>14</v>
      </c>
      <c r="R397" s="63">
        <v>23</v>
      </c>
      <c r="S397" s="63">
        <v>32</v>
      </c>
      <c r="T397" s="63">
        <v>10</v>
      </c>
      <c r="U397" s="63">
        <v>10</v>
      </c>
      <c r="V397" s="63">
        <v>12</v>
      </c>
      <c r="W397" s="63">
        <v>8</v>
      </c>
      <c r="X397" s="63">
        <v>11</v>
      </c>
      <c r="Y397" s="63">
        <v>14</v>
      </c>
      <c r="Z397" s="63">
        <v>16</v>
      </c>
      <c r="AA397" s="63">
        <v>25</v>
      </c>
      <c r="AB397" s="63">
        <v>30</v>
      </c>
      <c r="AC397" s="63">
        <v>32</v>
      </c>
      <c r="AD397" s="63">
        <v>35</v>
      </c>
      <c r="AE397" s="64">
        <v>45</v>
      </c>
      <c r="AF397" s="64">
        <v>50</v>
      </c>
      <c r="AG397" s="64">
        <v>100</v>
      </c>
      <c r="AH397" s="64">
        <v>100</v>
      </c>
      <c r="AI397" s="65">
        <v>100</v>
      </c>
    </row>
    <row r="398" spans="1:35" x14ac:dyDescent="0.25">
      <c r="A398" s="157"/>
      <c r="B398" s="155"/>
      <c r="C398" s="126"/>
      <c r="D398" s="3">
        <v>100</v>
      </c>
      <c r="E398" s="3">
        <v>1.2</v>
      </c>
      <c r="F398" s="13" t="s">
        <v>90</v>
      </c>
      <c r="G398" s="58">
        <f t="shared" si="428"/>
        <v>6.666666666666667</v>
      </c>
      <c r="H398" s="55">
        <f t="shared" si="429"/>
        <v>13.333333333333334</v>
      </c>
      <c r="I398" s="55">
        <f t="shared" si="430"/>
        <v>13.333333333333334</v>
      </c>
      <c r="J398" s="55">
        <f t="shared" si="431"/>
        <v>13.333333333333334</v>
      </c>
      <c r="K398" s="55">
        <f t="shared" si="432"/>
        <v>20.833333333333336</v>
      </c>
      <c r="L398" s="55">
        <f t="shared" si="433"/>
        <v>26.666666666666668</v>
      </c>
      <c r="M398" s="55">
        <f t="shared" si="434"/>
        <v>30</v>
      </c>
      <c r="N398" s="55">
        <v>7</v>
      </c>
      <c r="O398" s="56">
        <v>8</v>
      </c>
      <c r="P398" s="63">
        <v>10</v>
      </c>
      <c r="Q398" s="63">
        <v>11</v>
      </c>
      <c r="R398" s="63">
        <v>19</v>
      </c>
      <c r="S398" s="63">
        <v>26</v>
      </c>
      <c r="T398" s="63">
        <v>8</v>
      </c>
      <c r="U398" s="63">
        <v>8</v>
      </c>
      <c r="V398" s="63">
        <v>9</v>
      </c>
      <c r="W398" s="63">
        <v>6</v>
      </c>
      <c r="X398" s="63">
        <v>9</v>
      </c>
      <c r="Y398" s="63">
        <v>11</v>
      </c>
      <c r="Z398" s="63">
        <v>13</v>
      </c>
      <c r="AA398" s="63">
        <v>20</v>
      </c>
      <c r="AB398" s="63">
        <v>25</v>
      </c>
      <c r="AC398" s="63">
        <v>26</v>
      </c>
      <c r="AD398" s="63">
        <v>29</v>
      </c>
      <c r="AE398" s="64">
        <v>37</v>
      </c>
      <c r="AF398" s="64">
        <v>40</v>
      </c>
      <c r="AG398" s="64">
        <v>83</v>
      </c>
      <c r="AH398" s="64">
        <v>83</v>
      </c>
      <c r="AI398" s="65">
        <v>83</v>
      </c>
    </row>
    <row r="399" spans="1:35" x14ac:dyDescent="0.25">
      <c r="A399" s="157"/>
      <c r="B399" s="155"/>
      <c r="C399" s="126"/>
      <c r="D399" s="3">
        <v>150</v>
      </c>
      <c r="E399" s="3">
        <v>1.8</v>
      </c>
      <c r="F399" s="13" t="s">
        <v>90</v>
      </c>
      <c r="G399" s="58">
        <f t="shared" si="428"/>
        <v>4.4444444444444446</v>
      </c>
      <c r="H399" s="55">
        <f t="shared" si="429"/>
        <v>8.8888888888888893</v>
      </c>
      <c r="I399" s="55">
        <f t="shared" si="430"/>
        <v>8.8888888888888893</v>
      </c>
      <c r="J399" s="55">
        <f t="shared" si="431"/>
        <v>8.8888888888888893</v>
      </c>
      <c r="K399" s="55">
        <f t="shared" si="432"/>
        <v>13.888888888888889</v>
      </c>
      <c r="L399" s="55">
        <f t="shared" si="433"/>
        <v>17.777777777777779</v>
      </c>
      <c r="M399" s="55">
        <f t="shared" si="434"/>
        <v>20</v>
      </c>
      <c r="N399" s="55">
        <v>4</v>
      </c>
      <c r="O399" s="56">
        <v>5</v>
      </c>
      <c r="P399" s="63">
        <v>7</v>
      </c>
      <c r="Q399" s="63">
        <v>7</v>
      </c>
      <c r="R399" s="63">
        <v>12</v>
      </c>
      <c r="S399" s="63">
        <v>18</v>
      </c>
      <c r="T399" s="63">
        <v>5</v>
      </c>
      <c r="U399" s="63">
        <v>5</v>
      </c>
      <c r="V399" s="63">
        <v>5</v>
      </c>
      <c r="W399" s="63">
        <v>4</v>
      </c>
      <c r="X399" s="63">
        <v>5</v>
      </c>
      <c r="Y399" s="63">
        <v>7</v>
      </c>
      <c r="Z399" s="63">
        <v>8</v>
      </c>
      <c r="AA399" s="63">
        <v>14</v>
      </c>
      <c r="AB399" s="63">
        <v>16</v>
      </c>
      <c r="AC399" s="63">
        <v>27</v>
      </c>
      <c r="AD399" s="63">
        <v>19</v>
      </c>
      <c r="AE399" s="64">
        <v>25</v>
      </c>
      <c r="AF399" s="64">
        <v>27</v>
      </c>
      <c r="AG399" s="64">
        <v>50</v>
      </c>
      <c r="AH399" s="64">
        <v>50</v>
      </c>
      <c r="AI399" s="65">
        <v>50</v>
      </c>
    </row>
    <row r="400" spans="1:35" x14ac:dyDescent="0.25">
      <c r="A400" s="157"/>
      <c r="B400" s="155"/>
      <c r="C400" s="126"/>
      <c r="D400" s="3">
        <v>250</v>
      </c>
      <c r="E400" s="3">
        <v>3</v>
      </c>
      <c r="F400" s="13" t="s">
        <v>90</v>
      </c>
      <c r="G400" s="58">
        <f t="shared" si="428"/>
        <v>2.6666666666666665</v>
      </c>
      <c r="H400" s="55">
        <f t="shared" si="429"/>
        <v>5.333333333333333</v>
      </c>
      <c r="I400" s="55">
        <f t="shared" si="430"/>
        <v>5.333333333333333</v>
      </c>
      <c r="J400" s="55">
        <f t="shared" si="431"/>
        <v>5.333333333333333</v>
      </c>
      <c r="K400" s="55">
        <f t="shared" si="432"/>
        <v>8.3333333333333339</v>
      </c>
      <c r="L400" s="55">
        <f t="shared" si="433"/>
        <v>10.666666666666666</v>
      </c>
      <c r="M400" s="55">
        <f t="shared" si="434"/>
        <v>12</v>
      </c>
      <c r="N400" s="55">
        <v>3</v>
      </c>
      <c r="O400" s="56">
        <v>3</v>
      </c>
      <c r="P400" s="63">
        <v>4</v>
      </c>
      <c r="Q400" s="63">
        <v>4</v>
      </c>
      <c r="R400" s="63">
        <v>7</v>
      </c>
      <c r="S400" s="63">
        <v>10</v>
      </c>
      <c r="T400" s="63">
        <v>3</v>
      </c>
      <c r="U400" s="63">
        <v>3</v>
      </c>
      <c r="V400" s="63">
        <v>3</v>
      </c>
      <c r="W400" s="63">
        <v>2</v>
      </c>
      <c r="X400" s="63">
        <v>2</v>
      </c>
      <c r="Y400" s="63">
        <v>3</v>
      </c>
      <c r="Z400" s="63">
        <v>3</v>
      </c>
      <c r="AA400" s="63">
        <v>5</v>
      </c>
      <c r="AB400" s="63">
        <v>7</v>
      </c>
      <c r="AC400" s="63">
        <v>8</v>
      </c>
      <c r="AD400" s="63">
        <v>11</v>
      </c>
      <c r="AE400" s="64">
        <v>15</v>
      </c>
      <c r="AF400" s="64">
        <v>15</v>
      </c>
      <c r="AG400" s="64">
        <v>16</v>
      </c>
      <c r="AH400" s="64">
        <v>16</v>
      </c>
      <c r="AI400" s="65">
        <v>16</v>
      </c>
    </row>
    <row r="401" spans="1:35" x14ac:dyDescent="0.25">
      <c r="A401" s="157"/>
      <c r="B401" s="155"/>
      <c r="C401" s="126"/>
      <c r="D401" s="3">
        <v>400</v>
      </c>
      <c r="E401" s="3">
        <v>4.5999999999999996</v>
      </c>
      <c r="F401" s="13" t="s">
        <v>90</v>
      </c>
      <c r="G401" s="58">
        <f t="shared" si="428"/>
        <v>1.7391304347826089</v>
      </c>
      <c r="H401" s="55">
        <f t="shared" si="429"/>
        <v>3.4782608695652177</v>
      </c>
      <c r="I401" s="55">
        <f t="shared" si="430"/>
        <v>3.4782608695652177</v>
      </c>
      <c r="J401" s="55">
        <f t="shared" si="431"/>
        <v>3.4782608695652177</v>
      </c>
      <c r="K401" s="55">
        <f t="shared" si="432"/>
        <v>5.4347826086956523</v>
      </c>
      <c r="L401" s="55">
        <f t="shared" si="433"/>
        <v>6.9565217391304355</v>
      </c>
      <c r="M401" s="55">
        <f t="shared" si="434"/>
        <v>7.8260869565217401</v>
      </c>
      <c r="N401" s="55">
        <v>2</v>
      </c>
      <c r="O401" s="56">
        <v>3</v>
      </c>
      <c r="P401" s="63">
        <v>3</v>
      </c>
      <c r="Q401" s="63">
        <v>3</v>
      </c>
      <c r="R401" s="63">
        <v>6</v>
      </c>
      <c r="S401" s="63">
        <v>9</v>
      </c>
      <c r="T401" s="63">
        <v>3</v>
      </c>
      <c r="U401" s="63">
        <v>3</v>
      </c>
      <c r="V401" s="63">
        <v>3</v>
      </c>
      <c r="W401" s="63">
        <v>1</v>
      </c>
      <c r="X401" s="63">
        <v>1</v>
      </c>
      <c r="Y401" s="63">
        <v>2</v>
      </c>
      <c r="Z401" s="63">
        <v>2</v>
      </c>
      <c r="AA401" s="63">
        <v>4</v>
      </c>
      <c r="AB401" s="63">
        <v>6</v>
      </c>
      <c r="AC401" s="63">
        <v>6</v>
      </c>
      <c r="AD401" s="63">
        <v>8</v>
      </c>
      <c r="AE401" s="64">
        <v>12</v>
      </c>
      <c r="AF401" s="64">
        <v>12</v>
      </c>
      <c r="AG401" s="64">
        <v>14</v>
      </c>
      <c r="AH401" s="64">
        <v>14</v>
      </c>
      <c r="AI401" s="65">
        <v>14</v>
      </c>
    </row>
    <row r="402" spans="1:35" x14ac:dyDescent="0.25">
      <c r="A402" s="157"/>
      <c r="B402" s="155"/>
      <c r="C402" s="126"/>
      <c r="D402" s="3">
        <v>600</v>
      </c>
      <c r="E402" s="3">
        <v>6.2</v>
      </c>
      <c r="F402" s="13" t="s">
        <v>90</v>
      </c>
      <c r="G402" s="58">
        <f t="shared" si="428"/>
        <v>1.2903225806451613</v>
      </c>
      <c r="H402" s="55">
        <f t="shared" si="429"/>
        <v>2.5806451612903225</v>
      </c>
      <c r="I402" s="55">
        <f t="shared" si="430"/>
        <v>2.5806451612903225</v>
      </c>
      <c r="J402" s="55">
        <f t="shared" si="431"/>
        <v>2.5806451612903225</v>
      </c>
      <c r="K402" s="55">
        <f t="shared" si="432"/>
        <v>4.032258064516129</v>
      </c>
      <c r="L402" s="55">
        <f t="shared" si="433"/>
        <v>5.161290322580645</v>
      </c>
      <c r="M402" s="55">
        <f t="shared" si="434"/>
        <v>5.806451612903226</v>
      </c>
      <c r="N402" s="55">
        <v>1</v>
      </c>
      <c r="O402" s="56">
        <v>1</v>
      </c>
      <c r="P402" s="63">
        <v>2</v>
      </c>
      <c r="Q402" s="63">
        <v>2</v>
      </c>
      <c r="R402" s="63">
        <v>3</v>
      </c>
      <c r="S402" s="63">
        <v>4</v>
      </c>
      <c r="T402" s="63">
        <v>1</v>
      </c>
      <c r="U402" s="63">
        <v>1</v>
      </c>
      <c r="V402" s="63">
        <v>1</v>
      </c>
      <c r="W402" s="63">
        <v>1</v>
      </c>
      <c r="X402" s="63">
        <v>1</v>
      </c>
      <c r="Y402" s="63">
        <v>2</v>
      </c>
      <c r="Z402" s="63">
        <v>2</v>
      </c>
      <c r="AA402" s="63">
        <v>3</v>
      </c>
      <c r="AB402" s="63">
        <v>4</v>
      </c>
      <c r="AC402" s="63">
        <v>4</v>
      </c>
      <c r="AD402" s="63">
        <v>5</v>
      </c>
      <c r="AE402" s="64">
        <v>7</v>
      </c>
      <c r="AF402" s="64">
        <v>7</v>
      </c>
      <c r="AG402" s="64">
        <v>10</v>
      </c>
      <c r="AH402" s="64">
        <v>10</v>
      </c>
      <c r="AI402" s="65">
        <v>10</v>
      </c>
    </row>
    <row r="403" spans="1:35" x14ac:dyDescent="0.25">
      <c r="A403" s="157"/>
      <c r="B403" s="155"/>
      <c r="C403" s="126"/>
      <c r="D403" s="3">
        <v>1000</v>
      </c>
      <c r="E403" s="3">
        <v>9.6999999999999993</v>
      </c>
      <c r="F403" s="13" t="s">
        <v>90</v>
      </c>
      <c r="G403" s="58">
        <f t="shared" si="428"/>
        <v>0.82474226804123718</v>
      </c>
      <c r="H403" s="55">
        <f t="shared" si="429"/>
        <v>1.6494845360824744</v>
      </c>
      <c r="I403" s="55">
        <f t="shared" si="430"/>
        <v>1.6494845360824744</v>
      </c>
      <c r="J403" s="55">
        <f t="shared" si="431"/>
        <v>1.6494845360824744</v>
      </c>
      <c r="K403" s="55">
        <f t="shared" si="432"/>
        <v>2.5773195876288661</v>
      </c>
      <c r="L403" s="55">
        <f t="shared" si="433"/>
        <v>3.2989690721649487</v>
      </c>
      <c r="M403" s="55">
        <f t="shared" si="434"/>
        <v>3.7113402061855671</v>
      </c>
      <c r="N403" s="55">
        <v>1</v>
      </c>
      <c r="O403" s="56">
        <v>1</v>
      </c>
      <c r="P403" s="63">
        <v>1</v>
      </c>
      <c r="Q403" s="63">
        <v>1</v>
      </c>
      <c r="R403" s="63">
        <v>2</v>
      </c>
      <c r="S403" s="63">
        <v>3</v>
      </c>
      <c r="T403" s="63">
        <v>1</v>
      </c>
      <c r="U403" s="63">
        <v>1</v>
      </c>
      <c r="V403" s="63">
        <v>1</v>
      </c>
      <c r="W403" s="63">
        <v>0</v>
      </c>
      <c r="X403" s="63">
        <v>1</v>
      </c>
      <c r="Y403" s="63">
        <v>1</v>
      </c>
      <c r="Z403" s="63">
        <v>1</v>
      </c>
      <c r="AA403" s="63">
        <v>1</v>
      </c>
      <c r="AB403" s="63">
        <v>2</v>
      </c>
      <c r="AC403" s="63">
        <v>2</v>
      </c>
      <c r="AD403" s="63">
        <v>3</v>
      </c>
      <c r="AE403" s="64">
        <v>4</v>
      </c>
      <c r="AF403" s="64">
        <v>4</v>
      </c>
      <c r="AG403" s="64">
        <v>5</v>
      </c>
      <c r="AH403" s="64">
        <v>5</v>
      </c>
      <c r="AI403" s="65">
        <v>5</v>
      </c>
    </row>
    <row r="404" spans="1:35" ht="15.75" thickBot="1" x14ac:dyDescent="0.3">
      <c r="A404" s="158"/>
      <c r="B404" s="156"/>
      <c r="C404" s="127"/>
      <c r="D404" s="4">
        <v>2000</v>
      </c>
      <c r="E404" s="4">
        <v>12.2</v>
      </c>
      <c r="F404" s="14" t="s">
        <v>90</v>
      </c>
      <c r="G404" s="58">
        <v>0</v>
      </c>
      <c r="H404" s="55">
        <f t="shared" si="429"/>
        <v>1.3114754098360657</v>
      </c>
      <c r="I404" s="55">
        <f t="shared" si="430"/>
        <v>1.3114754098360657</v>
      </c>
      <c r="J404" s="55">
        <f t="shared" si="431"/>
        <v>1.3114754098360657</v>
      </c>
      <c r="K404" s="55">
        <f t="shared" si="432"/>
        <v>2.0491803278688527</v>
      </c>
      <c r="L404" s="55">
        <f t="shared" si="433"/>
        <v>2.6229508196721314</v>
      </c>
      <c r="M404" s="55">
        <f t="shared" si="434"/>
        <v>2.9508196721311477</v>
      </c>
      <c r="N404" s="55">
        <v>0</v>
      </c>
      <c r="O404" s="57">
        <v>0</v>
      </c>
      <c r="P404" s="66">
        <v>0</v>
      </c>
      <c r="Q404" s="66">
        <v>1</v>
      </c>
      <c r="R404" s="66">
        <v>1</v>
      </c>
      <c r="S404" s="66">
        <v>2</v>
      </c>
      <c r="T404" s="66">
        <v>0</v>
      </c>
      <c r="U404" s="66">
        <v>0</v>
      </c>
      <c r="V404" s="66">
        <v>0</v>
      </c>
      <c r="W404" s="66">
        <v>0</v>
      </c>
      <c r="X404" s="66">
        <v>0</v>
      </c>
      <c r="Y404" s="66">
        <v>0</v>
      </c>
      <c r="Z404" s="66">
        <v>0</v>
      </c>
      <c r="AA404" s="66">
        <v>0</v>
      </c>
      <c r="AB404" s="66">
        <v>1</v>
      </c>
      <c r="AC404" s="66">
        <v>1</v>
      </c>
      <c r="AD404" s="66">
        <v>2</v>
      </c>
      <c r="AE404" s="67">
        <v>2</v>
      </c>
      <c r="AF404" s="67">
        <v>2</v>
      </c>
      <c r="AG404" s="67">
        <v>2</v>
      </c>
      <c r="AH404" s="67">
        <v>2</v>
      </c>
      <c r="AI404" s="68">
        <v>2</v>
      </c>
    </row>
    <row r="405" spans="1:35" ht="15.75" thickBot="1" x14ac:dyDescent="0.3">
      <c r="A405" s="8"/>
      <c r="B405" s="9"/>
      <c r="C405" s="9"/>
      <c r="D405" s="10"/>
      <c r="E405" s="10"/>
      <c r="F405" s="94"/>
      <c r="G405" s="93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1"/>
    </row>
    <row r="406" spans="1:35" x14ac:dyDescent="0.25">
      <c r="A406" s="131" t="s">
        <v>121</v>
      </c>
      <c r="B406" s="128" t="s">
        <v>124</v>
      </c>
      <c r="C406" s="125" t="s">
        <v>128</v>
      </c>
      <c r="D406" s="11">
        <v>35</v>
      </c>
      <c r="E406" s="11">
        <v>0.23</v>
      </c>
      <c r="F406" s="12">
        <v>6</v>
      </c>
      <c r="G406" s="58">
        <f>80/F406</f>
        <v>13.333333333333334</v>
      </c>
      <c r="H406" s="55">
        <f>100/F406</f>
        <v>16.666666666666668</v>
      </c>
      <c r="I406" s="55">
        <f>120/F406</f>
        <v>20</v>
      </c>
      <c r="J406" s="55">
        <f>150/F406</f>
        <v>25</v>
      </c>
      <c r="K406" s="55">
        <f>220/F406</f>
        <v>36.666666666666664</v>
      </c>
      <c r="L406" s="55">
        <f>330/F406</f>
        <v>55</v>
      </c>
      <c r="M406" s="55">
        <f>350/F406</f>
        <v>58.333333333333336</v>
      </c>
      <c r="N406" s="72">
        <v>5</v>
      </c>
      <c r="O406" s="55">
        <v>5</v>
      </c>
      <c r="P406" s="59">
        <v>6</v>
      </c>
      <c r="Q406" s="59">
        <v>6</v>
      </c>
      <c r="R406" s="59">
        <v>36</v>
      </c>
      <c r="S406" s="59">
        <v>50</v>
      </c>
      <c r="T406" s="59">
        <v>5</v>
      </c>
      <c r="U406" s="59">
        <v>5</v>
      </c>
      <c r="V406" s="59">
        <v>5</v>
      </c>
      <c r="W406" s="59">
        <v>16</v>
      </c>
      <c r="X406" s="59">
        <v>21</v>
      </c>
      <c r="Y406" s="59">
        <v>26</v>
      </c>
      <c r="Z406" s="59">
        <v>33</v>
      </c>
      <c r="AA406" s="59">
        <f>260/F406</f>
        <v>43.333333333333336</v>
      </c>
      <c r="AB406" s="59">
        <f>350/F406</f>
        <v>58.333333333333336</v>
      </c>
      <c r="AC406" s="59">
        <f>400/F406</f>
        <v>66.666666666666671</v>
      </c>
      <c r="AD406" s="59">
        <v>100</v>
      </c>
      <c r="AE406" s="60">
        <v>120</v>
      </c>
      <c r="AF406" s="60">
        <v>140</v>
      </c>
      <c r="AG406" s="60">
        <v>260</v>
      </c>
      <c r="AH406" s="60">
        <v>260</v>
      </c>
      <c r="AI406" s="61">
        <v>260</v>
      </c>
    </row>
    <row r="407" spans="1:35" x14ac:dyDescent="0.25">
      <c r="A407" s="157"/>
      <c r="B407" s="155"/>
      <c r="C407" s="126"/>
      <c r="D407" s="3">
        <v>70</v>
      </c>
      <c r="E407" s="3">
        <v>0.42</v>
      </c>
      <c r="F407" s="13">
        <v>12</v>
      </c>
      <c r="G407" s="58">
        <f t="shared" ref="G407:G412" si="435">80/F407</f>
        <v>6.666666666666667</v>
      </c>
      <c r="H407" s="55">
        <f t="shared" ref="H407:H413" si="436">100/F407</f>
        <v>8.3333333333333339</v>
      </c>
      <c r="I407" s="55">
        <f t="shared" ref="I407:I414" si="437">120/F407</f>
        <v>10</v>
      </c>
      <c r="J407" s="55">
        <f t="shared" ref="J407:J414" si="438">150/F407</f>
        <v>12.5</v>
      </c>
      <c r="K407" s="55">
        <f t="shared" ref="K407:K414" si="439">220/F407</f>
        <v>18.333333333333332</v>
      </c>
      <c r="L407" s="55">
        <f t="shared" ref="L407:L414" si="440">330/F407</f>
        <v>27.5</v>
      </c>
      <c r="M407" s="55">
        <f t="shared" ref="M407:M414" si="441">350/F407</f>
        <v>29.166666666666668</v>
      </c>
      <c r="N407" s="63">
        <v>2</v>
      </c>
      <c r="O407" s="56">
        <v>2</v>
      </c>
      <c r="P407" s="63">
        <v>3</v>
      </c>
      <c r="Q407" s="63">
        <v>3</v>
      </c>
      <c r="R407" s="63">
        <v>18</v>
      </c>
      <c r="S407" s="63">
        <v>25</v>
      </c>
      <c r="T407" s="63">
        <v>2</v>
      </c>
      <c r="U407" s="63">
        <v>2</v>
      </c>
      <c r="V407" s="63">
        <v>2</v>
      </c>
      <c r="W407" s="63">
        <v>8</v>
      </c>
      <c r="X407" s="63">
        <v>10</v>
      </c>
      <c r="Y407" s="63">
        <v>13</v>
      </c>
      <c r="Z407" s="63">
        <v>20</v>
      </c>
      <c r="AA407" s="59">
        <f t="shared" ref="AA407:AA414" si="442">260/F407</f>
        <v>21.666666666666668</v>
      </c>
      <c r="AB407" s="59">
        <f t="shared" ref="AB407:AB414" si="443">350/F407</f>
        <v>29.166666666666668</v>
      </c>
      <c r="AC407" s="59">
        <f t="shared" ref="AC407:AC414" si="444">400/F407</f>
        <v>33.333333333333336</v>
      </c>
      <c r="AD407" s="63">
        <v>50</v>
      </c>
      <c r="AE407" s="64">
        <v>65</v>
      </c>
      <c r="AF407" s="64">
        <v>70</v>
      </c>
      <c r="AG407" s="64">
        <v>155</v>
      </c>
      <c r="AH407" s="64">
        <v>155</v>
      </c>
      <c r="AI407" s="65">
        <v>155</v>
      </c>
    </row>
    <row r="408" spans="1:35" x14ac:dyDescent="0.25">
      <c r="A408" s="157"/>
      <c r="B408" s="155"/>
      <c r="C408" s="126"/>
      <c r="D408" s="3">
        <v>100</v>
      </c>
      <c r="E408" s="3">
        <v>0.55000000000000004</v>
      </c>
      <c r="F408" s="13">
        <v>12</v>
      </c>
      <c r="G408" s="58">
        <f t="shared" si="435"/>
        <v>6.666666666666667</v>
      </c>
      <c r="H408" s="55">
        <f t="shared" si="436"/>
        <v>8.3333333333333339</v>
      </c>
      <c r="I408" s="55">
        <f t="shared" si="437"/>
        <v>10</v>
      </c>
      <c r="J408" s="55">
        <f t="shared" si="438"/>
        <v>12.5</v>
      </c>
      <c r="K408" s="55">
        <f t="shared" si="439"/>
        <v>18.333333333333332</v>
      </c>
      <c r="L408" s="55">
        <f t="shared" si="440"/>
        <v>27.5</v>
      </c>
      <c r="M408" s="55">
        <f t="shared" si="441"/>
        <v>29.166666666666668</v>
      </c>
      <c r="N408" s="63">
        <v>2</v>
      </c>
      <c r="O408" s="56">
        <v>2</v>
      </c>
      <c r="P408" s="63">
        <v>3</v>
      </c>
      <c r="Q408" s="63">
        <v>3</v>
      </c>
      <c r="R408" s="63">
        <v>18</v>
      </c>
      <c r="S408" s="63">
        <v>25</v>
      </c>
      <c r="T408" s="63">
        <v>2</v>
      </c>
      <c r="U408" s="63">
        <v>2</v>
      </c>
      <c r="V408" s="63">
        <v>2</v>
      </c>
      <c r="W408" s="63">
        <v>8</v>
      </c>
      <c r="X408" s="63">
        <v>10</v>
      </c>
      <c r="Y408" s="63">
        <v>13</v>
      </c>
      <c r="Z408" s="63">
        <v>20</v>
      </c>
      <c r="AA408" s="59">
        <f t="shared" si="442"/>
        <v>21.666666666666668</v>
      </c>
      <c r="AB408" s="59">
        <f t="shared" si="443"/>
        <v>29.166666666666668</v>
      </c>
      <c r="AC408" s="59">
        <f t="shared" si="444"/>
        <v>33.333333333333336</v>
      </c>
      <c r="AD408" s="63">
        <v>50</v>
      </c>
      <c r="AE408" s="64">
        <v>65</v>
      </c>
      <c r="AF408" s="64">
        <v>70</v>
      </c>
      <c r="AG408" s="64">
        <v>140</v>
      </c>
      <c r="AH408" s="64">
        <v>140</v>
      </c>
      <c r="AI408" s="65">
        <v>140</v>
      </c>
    </row>
    <row r="409" spans="1:35" x14ac:dyDescent="0.25">
      <c r="A409" s="157"/>
      <c r="B409" s="155"/>
      <c r="C409" s="126"/>
      <c r="D409" s="3">
        <v>150</v>
      </c>
      <c r="E409" s="3">
        <v>0.77</v>
      </c>
      <c r="F409" s="13">
        <v>20</v>
      </c>
      <c r="G409" s="58">
        <f t="shared" si="435"/>
        <v>4</v>
      </c>
      <c r="H409" s="55">
        <f t="shared" si="436"/>
        <v>5</v>
      </c>
      <c r="I409" s="55">
        <f t="shared" si="437"/>
        <v>6</v>
      </c>
      <c r="J409" s="55">
        <f t="shared" si="438"/>
        <v>7.5</v>
      </c>
      <c r="K409" s="55">
        <f t="shared" si="439"/>
        <v>11</v>
      </c>
      <c r="L409" s="55">
        <f t="shared" si="440"/>
        <v>16.5</v>
      </c>
      <c r="M409" s="55">
        <f t="shared" si="441"/>
        <v>17.5</v>
      </c>
      <c r="N409" s="63">
        <v>1</v>
      </c>
      <c r="O409" s="56">
        <v>1</v>
      </c>
      <c r="P409" s="63">
        <v>1</v>
      </c>
      <c r="Q409" s="63">
        <v>1</v>
      </c>
      <c r="R409" s="63">
        <v>11</v>
      </c>
      <c r="S409" s="63">
        <v>15</v>
      </c>
      <c r="T409" s="63">
        <v>1</v>
      </c>
      <c r="U409" s="63">
        <v>1</v>
      </c>
      <c r="V409" s="63">
        <v>1</v>
      </c>
      <c r="W409" s="63">
        <v>5</v>
      </c>
      <c r="X409" s="63">
        <v>6</v>
      </c>
      <c r="Y409" s="63">
        <v>8</v>
      </c>
      <c r="Z409" s="63">
        <v>9</v>
      </c>
      <c r="AA409" s="59">
        <f t="shared" si="442"/>
        <v>13</v>
      </c>
      <c r="AB409" s="59">
        <f t="shared" si="443"/>
        <v>17.5</v>
      </c>
      <c r="AC409" s="59">
        <f t="shared" si="444"/>
        <v>20</v>
      </c>
      <c r="AD409" s="63">
        <v>25</v>
      </c>
      <c r="AE409" s="64">
        <v>35</v>
      </c>
      <c r="AF409" s="64">
        <v>40</v>
      </c>
      <c r="AG409" s="64">
        <v>74</v>
      </c>
      <c r="AH409" s="64">
        <v>74</v>
      </c>
      <c r="AI409" s="65">
        <v>74</v>
      </c>
    </row>
    <row r="410" spans="1:35" x14ac:dyDescent="0.25">
      <c r="A410" s="157"/>
      <c r="B410" s="155"/>
      <c r="C410" s="126"/>
      <c r="D410" s="3">
        <v>250</v>
      </c>
      <c r="E410" s="3">
        <v>1.26</v>
      </c>
      <c r="F410" s="13">
        <v>32</v>
      </c>
      <c r="G410" s="58">
        <f t="shared" si="435"/>
        <v>2.5</v>
      </c>
      <c r="H410" s="55">
        <f t="shared" si="436"/>
        <v>3.125</v>
      </c>
      <c r="I410" s="55">
        <f t="shared" si="437"/>
        <v>3.75</v>
      </c>
      <c r="J410" s="55">
        <f t="shared" si="438"/>
        <v>4.6875</v>
      </c>
      <c r="K410" s="55">
        <f t="shared" si="439"/>
        <v>6.875</v>
      </c>
      <c r="L410" s="55">
        <f t="shared" si="440"/>
        <v>10.3125</v>
      </c>
      <c r="M410" s="55">
        <f t="shared" si="441"/>
        <v>10.9375</v>
      </c>
      <c r="N410" s="63">
        <v>0</v>
      </c>
      <c r="O410" s="56">
        <v>0</v>
      </c>
      <c r="P410" s="63">
        <v>1</v>
      </c>
      <c r="Q410" s="63">
        <v>1</v>
      </c>
      <c r="R410" s="63">
        <v>6</v>
      </c>
      <c r="S410" s="63">
        <v>9</v>
      </c>
      <c r="T410" s="63">
        <v>0</v>
      </c>
      <c r="U410" s="63">
        <v>0</v>
      </c>
      <c r="V410" s="63">
        <v>0</v>
      </c>
      <c r="W410" s="63">
        <v>2</v>
      </c>
      <c r="X410" s="63">
        <v>3</v>
      </c>
      <c r="Y410" s="63">
        <v>4</v>
      </c>
      <c r="Z410" s="63">
        <v>5</v>
      </c>
      <c r="AA410" s="59">
        <f t="shared" si="442"/>
        <v>8.125</v>
      </c>
      <c r="AB410" s="59">
        <f t="shared" si="443"/>
        <v>10.9375</v>
      </c>
      <c r="AC410" s="59">
        <f t="shared" si="444"/>
        <v>12.5</v>
      </c>
      <c r="AD410" s="63">
        <v>16</v>
      </c>
      <c r="AE410" s="64">
        <v>20</v>
      </c>
      <c r="AF410" s="64">
        <v>22</v>
      </c>
      <c r="AG410" s="64">
        <v>28</v>
      </c>
      <c r="AH410" s="64">
        <v>28</v>
      </c>
      <c r="AI410" s="65">
        <v>28</v>
      </c>
    </row>
    <row r="411" spans="1:35" x14ac:dyDescent="0.25">
      <c r="A411" s="157"/>
      <c r="B411" s="155"/>
      <c r="C411" s="126"/>
      <c r="D411" s="3">
        <v>400</v>
      </c>
      <c r="E411" s="3">
        <v>2</v>
      </c>
      <c r="F411" s="13">
        <v>45</v>
      </c>
      <c r="G411" s="58">
        <f t="shared" si="435"/>
        <v>1.7777777777777777</v>
      </c>
      <c r="H411" s="55">
        <f t="shared" si="436"/>
        <v>2.2222222222222223</v>
      </c>
      <c r="I411" s="55">
        <f t="shared" si="437"/>
        <v>2.6666666666666665</v>
      </c>
      <c r="J411" s="55">
        <f t="shared" si="438"/>
        <v>3.3333333333333335</v>
      </c>
      <c r="K411" s="55">
        <f t="shared" si="439"/>
        <v>4.8888888888888893</v>
      </c>
      <c r="L411" s="55">
        <f t="shared" si="440"/>
        <v>7.333333333333333</v>
      </c>
      <c r="M411" s="55">
        <f t="shared" si="441"/>
        <v>7.7777777777777777</v>
      </c>
      <c r="N411" s="63">
        <v>0</v>
      </c>
      <c r="O411" s="56">
        <v>0</v>
      </c>
      <c r="P411" s="63">
        <v>0</v>
      </c>
      <c r="Q411" s="63">
        <v>0</v>
      </c>
      <c r="R411" s="63">
        <v>5</v>
      </c>
      <c r="S411" s="63">
        <v>7</v>
      </c>
      <c r="T411" s="63">
        <v>0</v>
      </c>
      <c r="U411" s="63">
        <v>0</v>
      </c>
      <c r="V411" s="63">
        <v>0</v>
      </c>
      <c r="W411" s="63">
        <v>1</v>
      </c>
      <c r="X411" s="63">
        <v>2</v>
      </c>
      <c r="Y411" s="63">
        <v>3</v>
      </c>
      <c r="Z411" s="63">
        <v>4</v>
      </c>
      <c r="AA411" s="59">
        <f t="shared" si="442"/>
        <v>5.7777777777777777</v>
      </c>
      <c r="AB411" s="59">
        <f t="shared" si="443"/>
        <v>7.7777777777777777</v>
      </c>
      <c r="AC411" s="59">
        <f t="shared" si="444"/>
        <v>8.8888888888888893</v>
      </c>
      <c r="AD411" s="63">
        <v>12</v>
      </c>
      <c r="AE411" s="64">
        <v>15</v>
      </c>
      <c r="AF411" s="64">
        <v>16</v>
      </c>
      <c r="AG411" s="64">
        <v>25</v>
      </c>
      <c r="AH411" s="64">
        <v>25</v>
      </c>
      <c r="AI411" s="65">
        <v>25</v>
      </c>
    </row>
    <row r="412" spans="1:35" x14ac:dyDescent="0.25">
      <c r="A412" s="157"/>
      <c r="B412" s="155"/>
      <c r="C412" s="126"/>
      <c r="D412" s="3">
        <v>600</v>
      </c>
      <c r="E412" s="3">
        <v>3</v>
      </c>
      <c r="F412" s="13">
        <v>65</v>
      </c>
      <c r="G412" s="58">
        <f t="shared" si="435"/>
        <v>1.2307692307692308</v>
      </c>
      <c r="H412" s="55">
        <f t="shared" si="436"/>
        <v>1.5384615384615385</v>
      </c>
      <c r="I412" s="55">
        <f t="shared" si="437"/>
        <v>1.8461538461538463</v>
      </c>
      <c r="J412" s="55">
        <f t="shared" si="438"/>
        <v>2.3076923076923075</v>
      </c>
      <c r="K412" s="55">
        <f t="shared" si="439"/>
        <v>3.3846153846153846</v>
      </c>
      <c r="L412" s="55">
        <f t="shared" si="440"/>
        <v>5.0769230769230766</v>
      </c>
      <c r="M412" s="55">
        <f t="shared" si="441"/>
        <v>5.384615384615385</v>
      </c>
      <c r="N412" s="63">
        <v>0</v>
      </c>
      <c r="O412" s="56">
        <v>0</v>
      </c>
      <c r="P412" s="63">
        <v>0</v>
      </c>
      <c r="Q412" s="63">
        <v>0</v>
      </c>
      <c r="R412" s="63">
        <v>3</v>
      </c>
      <c r="S412" s="63">
        <v>5</v>
      </c>
      <c r="T412" s="63">
        <v>0</v>
      </c>
      <c r="U412" s="63">
        <v>0</v>
      </c>
      <c r="V412" s="63">
        <v>0</v>
      </c>
      <c r="W412" s="63">
        <v>0</v>
      </c>
      <c r="X412" s="63">
        <v>1</v>
      </c>
      <c r="Y412" s="63">
        <v>1</v>
      </c>
      <c r="Z412" s="63">
        <v>2</v>
      </c>
      <c r="AA412" s="59">
        <f t="shared" si="442"/>
        <v>4</v>
      </c>
      <c r="AB412" s="59">
        <f t="shared" si="443"/>
        <v>5.384615384615385</v>
      </c>
      <c r="AC412" s="59">
        <f t="shared" si="444"/>
        <v>6.1538461538461542</v>
      </c>
      <c r="AD412" s="63">
        <v>8</v>
      </c>
      <c r="AE412" s="64">
        <v>9</v>
      </c>
      <c r="AF412" s="64">
        <v>10</v>
      </c>
      <c r="AG412" s="64">
        <v>17</v>
      </c>
      <c r="AH412" s="64">
        <v>17</v>
      </c>
      <c r="AI412" s="65">
        <v>17</v>
      </c>
    </row>
    <row r="413" spans="1:35" x14ac:dyDescent="0.25">
      <c r="A413" s="157"/>
      <c r="B413" s="155"/>
      <c r="C413" s="126"/>
      <c r="D413" s="3">
        <v>1000</v>
      </c>
      <c r="E413" s="3">
        <v>5</v>
      </c>
      <c r="F413" s="13">
        <v>85</v>
      </c>
      <c r="G413" s="58">
        <v>0</v>
      </c>
      <c r="H413" s="55">
        <f t="shared" si="436"/>
        <v>1.1764705882352942</v>
      </c>
      <c r="I413" s="55">
        <f t="shared" si="437"/>
        <v>1.411764705882353</v>
      </c>
      <c r="J413" s="55">
        <f t="shared" si="438"/>
        <v>1.7647058823529411</v>
      </c>
      <c r="K413" s="55">
        <f t="shared" si="439"/>
        <v>2.5882352941176472</v>
      </c>
      <c r="L413" s="55">
        <f t="shared" si="440"/>
        <v>3.8823529411764706</v>
      </c>
      <c r="M413" s="55">
        <f t="shared" si="441"/>
        <v>4.117647058823529</v>
      </c>
      <c r="N413" s="63">
        <v>0</v>
      </c>
      <c r="O413" s="56">
        <v>0</v>
      </c>
      <c r="P413" s="63">
        <v>0</v>
      </c>
      <c r="Q413" s="63">
        <v>0</v>
      </c>
      <c r="R413" s="63">
        <v>2</v>
      </c>
      <c r="S413" s="63">
        <v>3</v>
      </c>
      <c r="T413" s="63">
        <v>0</v>
      </c>
      <c r="U413" s="63">
        <v>0</v>
      </c>
      <c r="V413" s="63">
        <v>0</v>
      </c>
      <c r="W413" s="63">
        <v>0</v>
      </c>
      <c r="X413" s="63">
        <v>1</v>
      </c>
      <c r="Y413" s="63">
        <v>1</v>
      </c>
      <c r="Z413" s="63">
        <v>1</v>
      </c>
      <c r="AA413" s="59">
        <v>2</v>
      </c>
      <c r="AB413" s="59">
        <v>3</v>
      </c>
      <c r="AC413" s="59">
        <v>3</v>
      </c>
      <c r="AD413" s="63">
        <v>4</v>
      </c>
      <c r="AE413" s="64">
        <v>6</v>
      </c>
      <c r="AF413" s="64">
        <v>7</v>
      </c>
      <c r="AG413" s="64">
        <v>8</v>
      </c>
      <c r="AH413" s="64">
        <v>8</v>
      </c>
      <c r="AI413" s="65">
        <v>8</v>
      </c>
    </row>
    <row r="414" spans="1:35" ht="15.75" thickBot="1" x14ac:dyDescent="0.3">
      <c r="A414" s="158"/>
      <c r="B414" s="156"/>
      <c r="C414" s="127"/>
      <c r="D414" s="4">
        <v>2000</v>
      </c>
      <c r="E414" s="4">
        <v>10.5</v>
      </c>
      <c r="F414" s="14">
        <v>125</v>
      </c>
      <c r="G414" s="58">
        <v>0</v>
      </c>
      <c r="H414" s="55">
        <v>0</v>
      </c>
      <c r="I414" s="55">
        <f t="shared" si="437"/>
        <v>0.96</v>
      </c>
      <c r="J414" s="55">
        <f t="shared" si="438"/>
        <v>1.2</v>
      </c>
      <c r="K414" s="55">
        <f t="shared" si="439"/>
        <v>1.76</v>
      </c>
      <c r="L414" s="55">
        <f t="shared" si="440"/>
        <v>2.64</v>
      </c>
      <c r="M414" s="55">
        <f t="shared" si="441"/>
        <v>2.8</v>
      </c>
      <c r="N414" s="75">
        <v>0</v>
      </c>
      <c r="O414" s="57">
        <v>0</v>
      </c>
      <c r="P414" s="66">
        <v>0</v>
      </c>
      <c r="Q414" s="66">
        <v>0</v>
      </c>
      <c r="R414" s="66">
        <v>1</v>
      </c>
      <c r="S414" s="66">
        <v>2</v>
      </c>
      <c r="T414" s="66">
        <v>0</v>
      </c>
      <c r="U414" s="66">
        <v>0</v>
      </c>
      <c r="V414" s="66">
        <v>0</v>
      </c>
      <c r="W414" s="66">
        <v>0</v>
      </c>
      <c r="X414" s="66">
        <v>0</v>
      </c>
      <c r="Y414" s="66">
        <v>0</v>
      </c>
      <c r="Z414" s="66">
        <v>0</v>
      </c>
      <c r="AA414" s="59">
        <v>0</v>
      </c>
      <c r="AB414" s="59">
        <v>0</v>
      </c>
      <c r="AC414" s="59">
        <v>0</v>
      </c>
      <c r="AD414" s="66">
        <v>2</v>
      </c>
      <c r="AE414" s="67">
        <v>2</v>
      </c>
      <c r="AF414" s="67">
        <v>3</v>
      </c>
      <c r="AG414" s="67">
        <v>4</v>
      </c>
      <c r="AH414" s="67">
        <v>4</v>
      </c>
      <c r="AI414" s="68">
        <v>4</v>
      </c>
    </row>
    <row r="415" spans="1:35" ht="15.75" thickBot="1" x14ac:dyDescent="0.3">
      <c r="A415" s="2"/>
      <c r="B415" s="36"/>
      <c r="C415" s="36"/>
      <c r="D415" s="19"/>
      <c r="E415" s="19"/>
      <c r="F415" s="19"/>
      <c r="G415" s="93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1"/>
    </row>
    <row r="416" spans="1:35" x14ac:dyDescent="0.25">
      <c r="A416" s="131" t="s">
        <v>122</v>
      </c>
      <c r="B416" s="128" t="s">
        <v>125</v>
      </c>
      <c r="C416" s="125" t="s">
        <v>126</v>
      </c>
      <c r="D416" s="11">
        <v>20</v>
      </c>
      <c r="E416" s="11">
        <v>0.11</v>
      </c>
      <c r="F416" s="12" t="s">
        <v>90</v>
      </c>
      <c r="G416" s="58">
        <f>3/E416</f>
        <v>27.272727272727273</v>
      </c>
      <c r="H416" s="55">
        <f>6/E416</f>
        <v>54.545454545454547</v>
      </c>
      <c r="I416" s="55">
        <f>9/E416</f>
        <v>81.818181818181813</v>
      </c>
      <c r="J416" s="55">
        <f>12/E416</f>
        <v>109.09090909090909</v>
      </c>
      <c r="K416" s="55">
        <f>20/E416</f>
        <v>181.81818181818181</v>
      </c>
      <c r="L416" s="55">
        <f>25/E416</f>
        <v>227.27272727272728</v>
      </c>
      <c r="M416" s="55">
        <f>30/E416</f>
        <v>272.72727272727275</v>
      </c>
      <c r="N416" s="55">
        <f>2/E416</f>
        <v>18.181818181818183</v>
      </c>
      <c r="O416" s="55">
        <f>2/E416</f>
        <v>18.181818181818183</v>
      </c>
      <c r="P416" s="59">
        <f>2.8/E416</f>
        <v>25.454545454545453</v>
      </c>
      <c r="Q416" s="59">
        <f>3.3/E416</f>
        <v>30</v>
      </c>
      <c r="R416" s="59">
        <f>5.6/E416</f>
        <v>50.909090909090907</v>
      </c>
      <c r="S416" s="59">
        <f>7/E416</f>
        <v>63.636363636363633</v>
      </c>
      <c r="T416" s="59">
        <v>18</v>
      </c>
      <c r="U416" s="59">
        <v>18</v>
      </c>
      <c r="V416" s="59">
        <v>20</v>
      </c>
      <c r="W416" s="59">
        <f>2.1/E416</f>
        <v>19.09090909090909</v>
      </c>
      <c r="X416" s="59">
        <f>3.5/E416</f>
        <v>31.818181818181817</v>
      </c>
      <c r="Y416" s="59">
        <f>4.2/E416</f>
        <v>38.18181818181818</v>
      </c>
      <c r="Z416" s="59">
        <f>4.9/E416</f>
        <v>44.545454545454547</v>
      </c>
      <c r="AA416" s="59">
        <f>7/E416</f>
        <v>63.636363636363633</v>
      </c>
      <c r="AB416" s="59">
        <f>9.1/E416</f>
        <v>82.72727272727272</v>
      </c>
      <c r="AC416" s="59">
        <f>9.3/E416</f>
        <v>84.545454545454547</v>
      </c>
      <c r="AD416" s="59">
        <f>10.5/E416</f>
        <v>95.454545454545453</v>
      </c>
      <c r="AE416" s="60">
        <f>14/E416</f>
        <v>127.27272727272727</v>
      </c>
      <c r="AF416" s="60">
        <f>15/E416</f>
        <v>136.36363636363637</v>
      </c>
      <c r="AG416" s="60">
        <f>16/E416</f>
        <v>145.45454545454547</v>
      </c>
      <c r="AH416" s="60">
        <f>18/E416</f>
        <v>163.63636363636363</v>
      </c>
      <c r="AI416" s="61">
        <f>20/E416</f>
        <v>181.81818181818181</v>
      </c>
    </row>
    <row r="417" spans="1:35" x14ac:dyDescent="0.25">
      <c r="A417" s="132"/>
      <c r="B417" s="129"/>
      <c r="C417" s="126"/>
      <c r="D417" s="3">
        <v>35</v>
      </c>
      <c r="E417" s="3">
        <v>0.21</v>
      </c>
      <c r="F417" s="13" t="s">
        <v>90</v>
      </c>
      <c r="G417" s="58">
        <f t="shared" ref="G417:G424" si="445">3/E417</f>
        <v>14.285714285714286</v>
      </c>
      <c r="H417" s="55">
        <f t="shared" ref="H417:H427" si="446">6/E417</f>
        <v>28.571428571428573</v>
      </c>
      <c r="I417" s="55">
        <f t="shared" ref="I417:I426" si="447">9/E417</f>
        <v>42.857142857142861</v>
      </c>
      <c r="J417" s="55">
        <f t="shared" ref="J417:J426" si="448">12/E417</f>
        <v>57.142857142857146</v>
      </c>
      <c r="K417" s="55">
        <f t="shared" ref="K417:K426" si="449">20/E417</f>
        <v>95.238095238095241</v>
      </c>
      <c r="L417" s="55">
        <f t="shared" ref="L417:L426" si="450">25/E417</f>
        <v>119.04761904761905</v>
      </c>
      <c r="M417" s="55">
        <f t="shared" ref="M417:M427" si="451">30/E417</f>
        <v>142.85714285714286</v>
      </c>
      <c r="N417" s="55">
        <f t="shared" ref="N417:N427" si="452">2/E417</f>
        <v>9.5238095238095237</v>
      </c>
      <c r="O417" s="55">
        <f t="shared" ref="O417:O427" si="453">2/E417</f>
        <v>9.5238095238095237</v>
      </c>
      <c r="P417" s="59">
        <f t="shared" ref="P417:P427" si="454">2.8/E417</f>
        <v>13.333333333333332</v>
      </c>
      <c r="Q417" s="59">
        <f t="shared" ref="Q417:Q425" si="455">3.3/E417</f>
        <v>15.714285714285714</v>
      </c>
      <c r="R417" s="59">
        <f t="shared" ref="R417:R426" si="456">5.6/E417</f>
        <v>26.666666666666664</v>
      </c>
      <c r="S417" s="59">
        <f t="shared" ref="S417:S427" si="457">7/E417</f>
        <v>33.333333333333336</v>
      </c>
      <c r="T417" s="63">
        <v>10</v>
      </c>
      <c r="U417" s="63">
        <v>10</v>
      </c>
      <c r="V417" s="59">
        <v>12</v>
      </c>
      <c r="W417" s="59">
        <f t="shared" ref="W417:W427" si="458">2.1/E417</f>
        <v>10</v>
      </c>
      <c r="X417" s="59">
        <f t="shared" ref="X417:X423" si="459">3.5/E417</f>
        <v>16.666666666666668</v>
      </c>
      <c r="Y417" s="59">
        <f t="shared" ref="Y417:Y425" si="460">4.2/E417</f>
        <v>20</v>
      </c>
      <c r="Z417" s="59">
        <f t="shared" ref="Z417:Z425" si="461">4.9/E417</f>
        <v>23.333333333333336</v>
      </c>
      <c r="AA417" s="59">
        <f t="shared" ref="AA417:AA427" si="462">7/E417</f>
        <v>33.333333333333336</v>
      </c>
      <c r="AB417" s="59">
        <f t="shared" ref="AB417:AB424" si="463">9.1/E417</f>
        <v>43.333333333333336</v>
      </c>
      <c r="AC417" s="59">
        <f t="shared" ref="AC417:AC427" si="464">9.3/E417</f>
        <v>44.285714285714292</v>
      </c>
      <c r="AD417" s="59">
        <f t="shared" ref="AD417:AD426" si="465">10.5/E417</f>
        <v>50</v>
      </c>
      <c r="AE417" s="60">
        <f t="shared" ref="AE417:AE427" si="466">14/E417</f>
        <v>66.666666666666671</v>
      </c>
      <c r="AF417" s="60">
        <f t="shared" ref="AF417:AF427" si="467">15/E417</f>
        <v>71.428571428571431</v>
      </c>
      <c r="AG417" s="60">
        <f t="shared" ref="AG417:AG426" si="468">16/E417</f>
        <v>76.19047619047619</v>
      </c>
      <c r="AH417" s="60">
        <f t="shared" ref="AH417:AH427" si="469">18/E417</f>
        <v>85.714285714285722</v>
      </c>
      <c r="AI417" s="61">
        <f t="shared" ref="AI417:AI427" si="470">20/E417</f>
        <v>95.238095238095241</v>
      </c>
    </row>
    <row r="418" spans="1:35" x14ac:dyDescent="0.25">
      <c r="A418" s="132"/>
      <c r="B418" s="129"/>
      <c r="C418" s="126"/>
      <c r="D418" s="3" t="s">
        <v>43</v>
      </c>
      <c r="E418" s="3">
        <v>0.38</v>
      </c>
      <c r="F418" s="13" t="s">
        <v>90</v>
      </c>
      <c r="G418" s="58">
        <f t="shared" si="445"/>
        <v>7.8947368421052628</v>
      </c>
      <c r="H418" s="55">
        <f t="shared" si="446"/>
        <v>15.789473684210526</v>
      </c>
      <c r="I418" s="55">
        <f t="shared" si="447"/>
        <v>23.684210526315788</v>
      </c>
      <c r="J418" s="55">
        <f t="shared" si="448"/>
        <v>31.578947368421051</v>
      </c>
      <c r="K418" s="55">
        <f t="shared" si="449"/>
        <v>52.631578947368418</v>
      </c>
      <c r="L418" s="55">
        <f t="shared" si="450"/>
        <v>65.78947368421052</v>
      </c>
      <c r="M418" s="55">
        <f t="shared" si="451"/>
        <v>78.94736842105263</v>
      </c>
      <c r="N418" s="55">
        <f t="shared" si="452"/>
        <v>5.2631578947368425</v>
      </c>
      <c r="O418" s="55">
        <f t="shared" si="453"/>
        <v>5.2631578947368425</v>
      </c>
      <c r="P418" s="59">
        <f t="shared" si="454"/>
        <v>7.3684210526315788</v>
      </c>
      <c r="Q418" s="59">
        <f t="shared" si="455"/>
        <v>8.6842105263157894</v>
      </c>
      <c r="R418" s="59">
        <f t="shared" si="456"/>
        <v>14.736842105263158</v>
      </c>
      <c r="S418" s="59">
        <f t="shared" si="457"/>
        <v>18.421052631578949</v>
      </c>
      <c r="T418" s="63">
        <v>5</v>
      </c>
      <c r="U418" s="63">
        <v>5</v>
      </c>
      <c r="V418" s="59">
        <v>7</v>
      </c>
      <c r="W418" s="59">
        <f t="shared" si="458"/>
        <v>5.5263157894736841</v>
      </c>
      <c r="X418" s="59">
        <f t="shared" si="459"/>
        <v>9.2105263157894743</v>
      </c>
      <c r="Y418" s="59">
        <f t="shared" si="460"/>
        <v>11.052631578947368</v>
      </c>
      <c r="Z418" s="59">
        <f t="shared" si="461"/>
        <v>12.894736842105264</v>
      </c>
      <c r="AA418" s="59">
        <f t="shared" si="462"/>
        <v>18.421052631578949</v>
      </c>
      <c r="AB418" s="59">
        <f t="shared" si="463"/>
        <v>23.94736842105263</v>
      </c>
      <c r="AC418" s="59">
        <f t="shared" si="464"/>
        <v>24.473684210526319</v>
      </c>
      <c r="AD418" s="59">
        <f t="shared" si="465"/>
        <v>27.631578947368421</v>
      </c>
      <c r="AE418" s="60">
        <f t="shared" si="466"/>
        <v>36.842105263157897</v>
      </c>
      <c r="AF418" s="60">
        <f t="shared" si="467"/>
        <v>39.473684210526315</v>
      </c>
      <c r="AG418" s="60">
        <f t="shared" si="468"/>
        <v>42.10526315789474</v>
      </c>
      <c r="AH418" s="60">
        <f t="shared" si="469"/>
        <v>47.368421052631575</v>
      </c>
      <c r="AI418" s="61">
        <f t="shared" si="470"/>
        <v>52.631578947368418</v>
      </c>
    </row>
    <row r="419" spans="1:35" x14ac:dyDescent="0.25">
      <c r="A419" s="132"/>
      <c r="B419" s="129"/>
      <c r="C419" s="126"/>
      <c r="D419" s="3">
        <v>50</v>
      </c>
      <c r="E419" s="3">
        <v>0.28999999999999998</v>
      </c>
      <c r="F419" s="13" t="s">
        <v>90</v>
      </c>
      <c r="G419" s="58">
        <f t="shared" si="445"/>
        <v>10.344827586206897</v>
      </c>
      <c r="H419" s="55">
        <f t="shared" si="446"/>
        <v>20.689655172413794</v>
      </c>
      <c r="I419" s="55">
        <f t="shared" si="447"/>
        <v>31.03448275862069</v>
      </c>
      <c r="J419" s="55">
        <f t="shared" si="448"/>
        <v>41.379310344827587</v>
      </c>
      <c r="K419" s="55">
        <f t="shared" si="449"/>
        <v>68.965517241379317</v>
      </c>
      <c r="L419" s="55">
        <f t="shared" si="450"/>
        <v>86.206896551724142</v>
      </c>
      <c r="M419" s="55">
        <f t="shared" si="451"/>
        <v>103.44827586206897</v>
      </c>
      <c r="N419" s="55">
        <f t="shared" si="452"/>
        <v>6.8965517241379315</v>
      </c>
      <c r="O419" s="55">
        <f t="shared" si="453"/>
        <v>6.8965517241379315</v>
      </c>
      <c r="P419" s="59">
        <f t="shared" si="454"/>
        <v>9.6551724137931032</v>
      </c>
      <c r="Q419" s="59">
        <f t="shared" si="455"/>
        <v>11.379310344827587</v>
      </c>
      <c r="R419" s="59">
        <f t="shared" si="456"/>
        <v>19.310344827586206</v>
      </c>
      <c r="S419" s="59">
        <f t="shared" si="457"/>
        <v>24.137931034482762</v>
      </c>
      <c r="T419" s="63">
        <v>7</v>
      </c>
      <c r="U419" s="63">
        <v>7</v>
      </c>
      <c r="V419" s="59">
        <v>10</v>
      </c>
      <c r="W419" s="59">
        <f t="shared" si="458"/>
        <v>7.2413793103448283</v>
      </c>
      <c r="X419" s="59">
        <f t="shared" si="459"/>
        <v>12.068965517241381</v>
      </c>
      <c r="Y419" s="59">
        <f t="shared" si="460"/>
        <v>14.482758620689657</v>
      </c>
      <c r="Z419" s="59">
        <f t="shared" si="461"/>
        <v>16.896551724137932</v>
      </c>
      <c r="AA419" s="59">
        <f t="shared" si="462"/>
        <v>24.137931034482762</v>
      </c>
      <c r="AB419" s="59">
        <f t="shared" si="463"/>
        <v>31.379310344827587</v>
      </c>
      <c r="AC419" s="59">
        <f t="shared" si="464"/>
        <v>32.068965517241381</v>
      </c>
      <c r="AD419" s="59">
        <f t="shared" si="465"/>
        <v>36.206896551724142</v>
      </c>
      <c r="AE419" s="60">
        <f t="shared" si="466"/>
        <v>48.275862068965523</v>
      </c>
      <c r="AF419" s="60">
        <f t="shared" si="467"/>
        <v>51.724137931034484</v>
      </c>
      <c r="AG419" s="60">
        <f t="shared" si="468"/>
        <v>55.172413793103452</v>
      </c>
      <c r="AH419" s="60">
        <f t="shared" si="469"/>
        <v>62.068965517241381</v>
      </c>
      <c r="AI419" s="61">
        <f t="shared" si="470"/>
        <v>68.965517241379317</v>
      </c>
    </row>
    <row r="420" spans="1:35" x14ac:dyDescent="0.25">
      <c r="A420" s="132"/>
      <c r="B420" s="129"/>
      <c r="C420" s="126"/>
      <c r="D420" s="3">
        <v>70</v>
      </c>
      <c r="E420" s="3">
        <v>0.38</v>
      </c>
      <c r="F420" s="13" t="s">
        <v>90</v>
      </c>
      <c r="G420" s="58">
        <f t="shared" si="445"/>
        <v>7.8947368421052628</v>
      </c>
      <c r="H420" s="55">
        <f t="shared" si="446"/>
        <v>15.789473684210526</v>
      </c>
      <c r="I420" s="55">
        <f t="shared" si="447"/>
        <v>23.684210526315788</v>
      </c>
      <c r="J420" s="55">
        <f t="shared" si="448"/>
        <v>31.578947368421051</v>
      </c>
      <c r="K420" s="55">
        <f t="shared" si="449"/>
        <v>52.631578947368418</v>
      </c>
      <c r="L420" s="55">
        <f t="shared" si="450"/>
        <v>65.78947368421052</v>
      </c>
      <c r="M420" s="55">
        <f t="shared" si="451"/>
        <v>78.94736842105263</v>
      </c>
      <c r="N420" s="55">
        <f t="shared" si="452"/>
        <v>5.2631578947368425</v>
      </c>
      <c r="O420" s="55">
        <f t="shared" si="453"/>
        <v>5.2631578947368425</v>
      </c>
      <c r="P420" s="59">
        <f t="shared" si="454"/>
        <v>7.3684210526315788</v>
      </c>
      <c r="Q420" s="59">
        <f t="shared" si="455"/>
        <v>8.6842105263157894</v>
      </c>
      <c r="R420" s="59">
        <f t="shared" si="456"/>
        <v>14.736842105263158</v>
      </c>
      <c r="S420" s="59">
        <f t="shared" si="457"/>
        <v>18.421052631578949</v>
      </c>
      <c r="T420" s="63">
        <v>5</v>
      </c>
      <c r="U420" s="63">
        <v>5</v>
      </c>
      <c r="V420" s="59">
        <v>8</v>
      </c>
      <c r="W420" s="59">
        <f t="shared" si="458"/>
        <v>5.5263157894736841</v>
      </c>
      <c r="X420" s="59">
        <f t="shared" si="459"/>
        <v>9.2105263157894743</v>
      </c>
      <c r="Y420" s="59">
        <f t="shared" si="460"/>
        <v>11.052631578947368</v>
      </c>
      <c r="Z420" s="59">
        <f t="shared" si="461"/>
        <v>12.894736842105264</v>
      </c>
      <c r="AA420" s="59">
        <f t="shared" si="462"/>
        <v>18.421052631578949</v>
      </c>
      <c r="AB420" s="59">
        <f t="shared" si="463"/>
        <v>23.94736842105263</v>
      </c>
      <c r="AC420" s="59">
        <f t="shared" si="464"/>
        <v>24.473684210526319</v>
      </c>
      <c r="AD420" s="59">
        <f t="shared" si="465"/>
        <v>27.631578947368421</v>
      </c>
      <c r="AE420" s="60">
        <f t="shared" si="466"/>
        <v>36.842105263157897</v>
      </c>
      <c r="AF420" s="60">
        <f t="shared" si="467"/>
        <v>39.473684210526315</v>
      </c>
      <c r="AG420" s="60">
        <f t="shared" si="468"/>
        <v>42.10526315789474</v>
      </c>
      <c r="AH420" s="60">
        <f t="shared" si="469"/>
        <v>47.368421052631575</v>
      </c>
      <c r="AI420" s="61">
        <f t="shared" si="470"/>
        <v>52.631578947368418</v>
      </c>
    </row>
    <row r="421" spans="1:35" x14ac:dyDescent="0.25">
      <c r="A421" s="132"/>
      <c r="B421" s="129"/>
      <c r="C421" s="126"/>
      <c r="D421" s="3" t="s">
        <v>53</v>
      </c>
      <c r="E421" s="3">
        <v>0.71</v>
      </c>
      <c r="F421" s="13" t="s">
        <v>90</v>
      </c>
      <c r="G421" s="58">
        <f t="shared" si="445"/>
        <v>4.2253521126760569</v>
      </c>
      <c r="H421" s="55">
        <f t="shared" si="446"/>
        <v>8.4507042253521139</v>
      </c>
      <c r="I421" s="55">
        <f t="shared" si="447"/>
        <v>12.67605633802817</v>
      </c>
      <c r="J421" s="55">
        <f t="shared" si="448"/>
        <v>16.901408450704228</v>
      </c>
      <c r="K421" s="55">
        <f t="shared" si="449"/>
        <v>28.169014084507044</v>
      </c>
      <c r="L421" s="55">
        <f t="shared" si="450"/>
        <v>35.211267605633807</v>
      </c>
      <c r="M421" s="55">
        <f t="shared" si="451"/>
        <v>42.253521126760567</v>
      </c>
      <c r="N421" s="55">
        <f t="shared" si="452"/>
        <v>2.8169014084507045</v>
      </c>
      <c r="O421" s="55">
        <f t="shared" si="453"/>
        <v>2.8169014084507045</v>
      </c>
      <c r="P421" s="59">
        <f t="shared" si="454"/>
        <v>3.943661971830986</v>
      </c>
      <c r="Q421" s="59">
        <f t="shared" si="455"/>
        <v>4.647887323943662</v>
      </c>
      <c r="R421" s="59">
        <f t="shared" si="456"/>
        <v>7.887323943661972</v>
      </c>
      <c r="S421" s="59">
        <f t="shared" si="457"/>
        <v>9.8591549295774659</v>
      </c>
      <c r="T421" s="63">
        <v>3</v>
      </c>
      <c r="U421" s="63">
        <v>3</v>
      </c>
      <c r="V421" s="59">
        <v>5</v>
      </c>
      <c r="W421" s="59">
        <f t="shared" si="458"/>
        <v>2.9577464788732395</v>
      </c>
      <c r="X421" s="59">
        <f t="shared" si="459"/>
        <v>4.9295774647887329</v>
      </c>
      <c r="Y421" s="59">
        <f t="shared" si="460"/>
        <v>5.915492957746479</v>
      </c>
      <c r="Z421" s="59">
        <f t="shared" si="461"/>
        <v>6.9014084507042259</v>
      </c>
      <c r="AA421" s="59">
        <f t="shared" si="462"/>
        <v>9.8591549295774659</v>
      </c>
      <c r="AB421" s="59">
        <f t="shared" si="463"/>
        <v>12.816901408450704</v>
      </c>
      <c r="AC421" s="59">
        <f t="shared" si="464"/>
        <v>13.098591549295776</v>
      </c>
      <c r="AD421" s="59">
        <f t="shared" si="465"/>
        <v>14.788732394366198</v>
      </c>
      <c r="AE421" s="60">
        <f t="shared" si="466"/>
        <v>19.718309859154932</v>
      </c>
      <c r="AF421" s="60">
        <f t="shared" si="467"/>
        <v>21.126760563380284</v>
      </c>
      <c r="AG421" s="60">
        <f t="shared" si="468"/>
        <v>22.535211267605636</v>
      </c>
      <c r="AH421" s="60">
        <f t="shared" si="469"/>
        <v>25.35211267605634</v>
      </c>
      <c r="AI421" s="61">
        <f t="shared" si="470"/>
        <v>28.169014084507044</v>
      </c>
    </row>
    <row r="422" spans="1:35" x14ac:dyDescent="0.25">
      <c r="A422" s="132"/>
      <c r="B422" s="129"/>
      <c r="C422" s="126"/>
      <c r="D422" s="3">
        <v>100</v>
      </c>
      <c r="E422" s="3">
        <v>0.56000000000000005</v>
      </c>
      <c r="F422" s="13" t="s">
        <v>90</v>
      </c>
      <c r="G422" s="58">
        <f t="shared" si="445"/>
        <v>5.3571428571428568</v>
      </c>
      <c r="H422" s="55">
        <f t="shared" si="446"/>
        <v>10.714285714285714</v>
      </c>
      <c r="I422" s="55">
        <f t="shared" si="447"/>
        <v>16.071428571428569</v>
      </c>
      <c r="J422" s="55">
        <f t="shared" si="448"/>
        <v>21.428571428571427</v>
      </c>
      <c r="K422" s="55">
        <f t="shared" si="449"/>
        <v>35.714285714285708</v>
      </c>
      <c r="L422" s="55">
        <f t="shared" si="450"/>
        <v>44.642857142857139</v>
      </c>
      <c r="M422" s="55">
        <f t="shared" si="451"/>
        <v>53.571428571428569</v>
      </c>
      <c r="N422" s="55">
        <f t="shared" si="452"/>
        <v>3.5714285714285712</v>
      </c>
      <c r="O422" s="55">
        <f t="shared" si="453"/>
        <v>3.5714285714285712</v>
      </c>
      <c r="P422" s="59">
        <f t="shared" si="454"/>
        <v>4.9999999999999991</v>
      </c>
      <c r="Q422" s="59">
        <f t="shared" si="455"/>
        <v>5.8928571428571423</v>
      </c>
      <c r="R422" s="59">
        <f t="shared" si="456"/>
        <v>9.9999999999999982</v>
      </c>
      <c r="S422" s="59">
        <f t="shared" si="457"/>
        <v>12.499999999999998</v>
      </c>
      <c r="T422" s="63">
        <v>4</v>
      </c>
      <c r="U422" s="63">
        <v>4</v>
      </c>
      <c r="V422" s="59">
        <v>5</v>
      </c>
      <c r="W422" s="59">
        <f t="shared" si="458"/>
        <v>3.75</v>
      </c>
      <c r="X422" s="59">
        <f t="shared" si="459"/>
        <v>6.2499999999999991</v>
      </c>
      <c r="Y422" s="59">
        <f t="shared" si="460"/>
        <v>7.5</v>
      </c>
      <c r="Z422" s="59">
        <f t="shared" si="461"/>
        <v>8.75</v>
      </c>
      <c r="AA422" s="59">
        <f t="shared" si="462"/>
        <v>12.499999999999998</v>
      </c>
      <c r="AB422" s="59">
        <f t="shared" si="463"/>
        <v>16.249999999999996</v>
      </c>
      <c r="AC422" s="59">
        <f t="shared" si="464"/>
        <v>16.607142857142858</v>
      </c>
      <c r="AD422" s="59">
        <f t="shared" si="465"/>
        <v>18.749999999999996</v>
      </c>
      <c r="AE422" s="60">
        <f t="shared" si="466"/>
        <v>24.999999999999996</v>
      </c>
      <c r="AF422" s="60">
        <f t="shared" si="467"/>
        <v>26.785714285714285</v>
      </c>
      <c r="AG422" s="60">
        <f t="shared" si="468"/>
        <v>28.571428571428569</v>
      </c>
      <c r="AH422" s="60">
        <f t="shared" si="469"/>
        <v>32.142857142857139</v>
      </c>
      <c r="AI422" s="61">
        <f t="shared" si="470"/>
        <v>35.714285714285708</v>
      </c>
    </row>
    <row r="423" spans="1:35" x14ac:dyDescent="0.25">
      <c r="A423" s="132"/>
      <c r="B423" s="129"/>
      <c r="C423" s="126"/>
      <c r="D423" s="3">
        <v>150</v>
      </c>
      <c r="E423" s="3">
        <v>0.72</v>
      </c>
      <c r="F423" s="13" t="s">
        <v>90</v>
      </c>
      <c r="G423" s="58">
        <f t="shared" si="445"/>
        <v>4.166666666666667</v>
      </c>
      <c r="H423" s="55">
        <f t="shared" si="446"/>
        <v>8.3333333333333339</v>
      </c>
      <c r="I423" s="55">
        <f t="shared" si="447"/>
        <v>12.5</v>
      </c>
      <c r="J423" s="55">
        <f t="shared" si="448"/>
        <v>16.666666666666668</v>
      </c>
      <c r="K423" s="55">
        <f t="shared" si="449"/>
        <v>27.777777777777779</v>
      </c>
      <c r="L423" s="55">
        <f t="shared" si="450"/>
        <v>34.722222222222221</v>
      </c>
      <c r="M423" s="55">
        <f t="shared" si="451"/>
        <v>41.666666666666671</v>
      </c>
      <c r="N423" s="55">
        <f t="shared" si="452"/>
        <v>2.7777777777777777</v>
      </c>
      <c r="O423" s="55">
        <f t="shared" si="453"/>
        <v>2.7777777777777777</v>
      </c>
      <c r="P423" s="59">
        <f t="shared" si="454"/>
        <v>3.8888888888888888</v>
      </c>
      <c r="Q423" s="59">
        <f t="shared" si="455"/>
        <v>4.583333333333333</v>
      </c>
      <c r="R423" s="59">
        <f t="shared" si="456"/>
        <v>7.7777777777777777</v>
      </c>
      <c r="S423" s="59">
        <f t="shared" si="457"/>
        <v>9.7222222222222232</v>
      </c>
      <c r="T423" s="63">
        <v>3</v>
      </c>
      <c r="U423" s="63">
        <v>3</v>
      </c>
      <c r="V423" s="59">
        <v>4</v>
      </c>
      <c r="W423" s="59">
        <f t="shared" si="458"/>
        <v>2.916666666666667</v>
      </c>
      <c r="X423" s="59">
        <f t="shared" si="459"/>
        <v>4.8611111111111116</v>
      </c>
      <c r="Y423" s="59">
        <f t="shared" si="460"/>
        <v>5.8333333333333339</v>
      </c>
      <c r="Z423" s="59">
        <f t="shared" si="461"/>
        <v>6.8055555555555562</v>
      </c>
      <c r="AA423" s="59">
        <f t="shared" si="462"/>
        <v>9.7222222222222232</v>
      </c>
      <c r="AB423" s="59">
        <f t="shared" si="463"/>
        <v>12.638888888888889</v>
      </c>
      <c r="AC423" s="59">
        <f t="shared" si="464"/>
        <v>12.916666666666668</v>
      </c>
      <c r="AD423" s="59">
        <f t="shared" si="465"/>
        <v>14.583333333333334</v>
      </c>
      <c r="AE423" s="60">
        <v>20</v>
      </c>
      <c r="AF423" s="60">
        <f t="shared" si="467"/>
        <v>20.833333333333336</v>
      </c>
      <c r="AG423" s="60">
        <f t="shared" si="468"/>
        <v>22.222222222222221</v>
      </c>
      <c r="AH423" s="60">
        <f t="shared" si="469"/>
        <v>25</v>
      </c>
      <c r="AI423" s="61">
        <f t="shared" si="470"/>
        <v>27.777777777777779</v>
      </c>
    </row>
    <row r="424" spans="1:35" x14ac:dyDescent="0.25">
      <c r="A424" s="132"/>
      <c r="B424" s="129"/>
      <c r="C424" s="126"/>
      <c r="D424" s="3">
        <v>250</v>
      </c>
      <c r="E424" s="3">
        <v>1.3</v>
      </c>
      <c r="F424" s="13" t="s">
        <v>90</v>
      </c>
      <c r="G424" s="58">
        <f t="shared" si="445"/>
        <v>2.3076923076923075</v>
      </c>
      <c r="H424" s="55">
        <f t="shared" si="446"/>
        <v>4.615384615384615</v>
      </c>
      <c r="I424" s="55">
        <f t="shared" si="447"/>
        <v>6.9230769230769225</v>
      </c>
      <c r="J424" s="55">
        <f t="shared" si="448"/>
        <v>9.2307692307692299</v>
      </c>
      <c r="K424" s="55">
        <f t="shared" si="449"/>
        <v>15.384615384615383</v>
      </c>
      <c r="L424" s="55">
        <f t="shared" si="450"/>
        <v>19.23076923076923</v>
      </c>
      <c r="M424" s="55">
        <f t="shared" si="451"/>
        <v>23.076923076923077</v>
      </c>
      <c r="N424" s="55">
        <f t="shared" si="452"/>
        <v>1.5384615384615383</v>
      </c>
      <c r="O424" s="55">
        <f t="shared" si="453"/>
        <v>1.5384615384615383</v>
      </c>
      <c r="P424" s="59">
        <f t="shared" si="454"/>
        <v>2.1538461538461537</v>
      </c>
      <c r="Q424" s="59">
        <f t="shared" si="455"/>
        <v>2.5384615384615383</v>
      </c>
      <c r="R424" s="59">
        <f t="shared" si="456"/>
        <v>4.3076923076923075</v>
      </c>
      <c r="S424" s="59">
        <f t="shared" si="457"/>
        <v>5.3846153846153841</v>
      </c>
      <c r="T424" s="63">
        <v>2</v>
      </c>
      <c r="U424" s="63">
        <v>2</v>
      </c>
      <c r="V424" s="59">
        <v>2</v>
      </c>
      <c r="W424" s="59">
        <v>1</v>
      </c>
      <c r="X424" s="59">
        <v>2</v>
      </c>
      <c r="Y424" s="59">
        <f t="shared" si="460"/>
        <v>3.2307692307692308</v>
      </c>
      <c r="Z424" s="59">
        <f t="shared" si="461"/>
        <v>3.7692307692307692</v>
      </c>
      <c r="AA424" s="59">
        <f t="shared" si="462"/>
        <v>5.3846153846153841</v>
      </c>
      <c r="AB424" s="59">
        <f t="shared" si="463"/>
        <v>6.9999999999999991</v>
      </c>
      <c r="AC424" s="59">
        <f t="shared" si="464"/>
        <v>7.1538461538461542</v>
      </c>
      <c r="AD424" s="59">
        <f t="shared" si="465"/>
        <v>8.0769230769230766</v>
      </c>
      <c r="AE424" s="60">
        <f t="shared" si="466"/>
        <v>10.769230769230768</v>
      </c>
      <c r="AF424" s="60">
        <f t="shared" si="467"/>
        <v>11.538461538461538</v>
      </c>
      <c r="AG424" s="60">
        <f t="shared" si="468"/>
        <v>12.307692307692307</v>
      </c>
      <c r="AH424" s="60">
        <f t="shared" si="469"/>
        <v>13.846153846153845</v>
      </c>
      <c r="AI424" s="61">
        <f t="shared" si="470"/>
        <v>15.384615384615383</v>
      </c>
    </row>
    <row r="425" spans="1:35" x14ac:dyDescent="0.25">
      <c r="A425" s="132"/>
      <c r="B425" s="129"/>
      <c r="C425" s="126"/>
      <c r="D425" s="3">
        <v>400</v>
      </c>
      <c r="E425" s="3">
        <v>2</v>
      </c>
      <c r="F425" s="13" t="s">
        <v>90</v>
      </c>
      <c r="G425" s="58">
        <v>1</v>
      </c>
      <c r="H425" s="55">
        <f t="shared" si="446"/>
        <v>3</v>
      </c>
      <c r="I425" s="55">
        <f t="shared" si="447"/>
        <v>4.5</v>
      </c>
      <c r="J425" s="55">
        <f t="shared" si="448"/>
        <v>6</v>
      </c>
      <c r="K425" s="55">
        <f t="shared" si="449"/>
        <v>10</v>
      </c>
      <c r="L425" s="55">
        <f t="shared" si="450"/>
        <v>12.5</v>
      </c>
      <c r="M425" s="55">
        <f t="shared" si="451"/>
        <v>15</v>
      </c>
      <c r="N425" s="55">
        <f t="shared" si="452"/>
        <v>1</v>
      </c>
      <c r="O425" s="55">
        <f t="shared" si="453"/>
        <v>1</v>
      </c>
      <c r="P425" s="59">
        <f t="shared" si="454"/>
        <v>1.4</v>
      </c>
      <c r="Q425" s="59">
        <f t="shared" si="455"/>
        <v>1.65</v>
      </c>
      <c r="R425" s="59">
        <v>2</v>
      </c>
      <c r="S425" s="59">
        <v>3</v>
      </c>
      <c r="T425" s="63">
        <v>1</v>
      </c>
      <c r="U425" s="63">
        <v>1</v>
      </c>
      <c r="V425" s="59">
        <v>1</v>
      </c>
      <c r="W425" s="59">
        <f t="shared" si="458"/>
        <v>1.05</v>
      </c>
      <c r="X425" s="59">
        <v>1</v>
      </c>
      <c r="Y425" s="59">
        <f t="shared" si="460"/>
        <v>2.1</v>
      </c>
      <c r="Z425" s="59">
        <f t="shared" si="461"/>
        <v>2.4500000000000002</v>
      </c>
      <c r="AA425" s="59">
        <v>3</v>
      </c>
      <c r="AB425" s="59">
        <v>4</v>
      </c>
      <c r="AC425" s="59">
        <f t="shared" si="464"/>
        <v>4.6500000000000004</v>
      </c>
      <c r="AD425" s="59">
        <f t="shared" si="465"/>
        <v>5.25</v>
      </c>
      <c r="AE425" s="60">
        <f t="shared" si="466"/>
        <v>7</v>
      </c>
      <c r="AF425" s="60">
        <f t="shared" si="467"/>
        <v>7.5</v>
      </c>
      <c r="AG425" s="60">
        <f t="shared" si="468"/>
        <v>8</v>
      </c>
      <c r="AH425" s="60">
        <f t="shared" si="469"/>
        <v>9</v>
      </c>
      <c r="AI425" s="61">
        <f t="shared" si="470"/>
        <v>10</v>
      </c>
    </row>
    <row r="426" spans="1:35" x14ac:dyDescent="0.25">
      <c r="A426" s="132"/>
      <c r="B426" s="129"/>
      <c r="C426" s="126"/>
      <c r="D426" s="3">
        <v>1000</v>
      </c>
      <c r="E426" s="3">
        <v>5</v>
      </c>
      <c r="F426" s="13" t="s">
        <v>90</v>
      </c>
      <c r="G426" s="58">
        <v>0</v>
      </c>
      <c r="H426" s="55">
        <f t="shared" si="446"/>
        <v>1.2</v>
      </c>
      <c r="I426" s="55">
        <f t="shared" si="447"/>
        <v>1.8</v>
      </c>
      <c r="J426" s="55">
        <f t="shared" si="448"/>
        <v>2.4</v>
      </c>
      <c r="K426" s="55">
        <f t="shared" si="449"/>
        <v>4</v>
      </c>
      <c r="L426" s="55">
        <f t="shared" si="450"/>
        <v>5</v>
      </c>
      <c r="M426" s="55">
        <f t="shared" si="451"/>
        <v>6</v>
      </c>
      <c r="N426" s="55">
        <f t="shared" si="452"/>
        <v>0.4</v>
      </c>
      <c r="O426" s="55">
        <f t="shared" si="453"/>
        <v>0.4</v>
      </c>
      <c r="P426" s="59">
        <v>0</v>
      </c>
      <c r="Q426" s="59">
        <v>0</v>
      </c>
      <c r="R426" s="59">
        <f t="shared" si="456"/>
        <v>1.1199999999999999</v>
      </c>
      <c r="S426" s="59">
        <f t="shared" si="457"/>
        <v>1.4</v>
      </c>
      <c r="T426" s="63">
        <v>0</v>
      </c>
      <c r="U426" s="63">
        <v>0</v>
      </c>
      <c r="V426" s="59">
        <v>0</v>
      </c>
      <c r="W426" s="59">
        <f t="shared" si="458"/>
        <v>0.42000000000000004</v>
      </c>
      <c r="X426" s="59">
        <v>0</v>
      </c>
      <c r="Y426" s="59">
        <v>0</v>
      </c>
      <c r="Z426" s="59">
        <v>0</v>
      </c>
      <c r="AA426" s="59">
        <f t="shared" si="462"/>
        <v>1.4</v>
      </c>
      <c r="AB426" s="59">
        <v>1</v>
      </c>
      <c r="AC426" s="59">
        <v>1</v>
      </c>
      <c r="AD426" s="59">
        <f t="shared" si="465"/>
        <v>2.1</v>
      </c>
      <c r="AE426" s="60">
        <v>2</v>
      </c>
      <c r="AF426" s="60">
        <v>2</v>
      </c>
      <c r="AG426" s="60">
        <f t="shared" si="468"/>
        <v>3.2</v>
      </c>
      <c r="AH426" s="60">
        <v>3</v>
      </c>
      <c r="AI426" s="61">
        <f t="shared" si="470"/>
        <v>4</v>
      </c>
    </row>
    <row r="427" spans="1:35" ht="15.75" thickBot="1" x14ac:dyDescent="0.3">
      <c r="A427" s="133"/>
      <c r="B427" s="130"/>
      <c r="C427" s="127"/>
      <c r="D427" s="4">
        <v>2000</v>
      </c>
      <c r="E427" s="4">
        <v>6</v>
      </c>
      <c r="F427" s="14" t="s">
        <v>90</v>
      </c>
      <c r="G427" s="58">
        <v>0</v>
      </c>
      <c r="H427" s="55">
        <f t="shared" si="446"/>
        <v>1</v>
      </c>
      <c r="I427" s="55">
        <f>9/E427</f>
        <v>1.5</v>
      </c>
      <c r="J427" s="55">
        <f>12/E427</f>
        <v>2</v>
      </c>
      <c r="K427" s="55">
        <f>20/E427</f>
        <v>3.3333333333333335</v>
      </c>
      <c r="L427" s="55">
        <f>25/E427</f>
        <v>4.166666666666667</v>
      </c>
      <c r="M427" s="55">
        <f t="shared" si="451"/>
        <v>5</v>
      </c>
      <c r="N427" s="55">
        <f t="shared" si="452"/>
        <v>0.33333333333333331</v>
      </c>
      <c r="O427" s="55">
        <f t="shared" si="453"/>
        <v>0.33333333333333331</v>
      </c>
      <c r="P427" s="59">
        <f t="shared" si="454"/>
        <v>0.46666666666666662</v>
      </c>
      <c r="Q427" s="59">
        <v>0</v>
      </c>
      <c r="R427" s="59">
        <v>0</v>
      </c>
      <c r="S427" s="59">
        <f t="shared" si="457"/>
        <v>1.1666666666666667</v>
      </c>
      <c r="T427" s="66">
        <v>0</v>
      </c>
      <c r="U427" s="66">
        <v>0</v>
      </c>
      <c r="V427" s="70">
        <v>0</v>
      </c>
      <c r="W427" s="59">
        <f t="shared" si="458"/>
        <v>0.35000000000000003</v>
      </c>
      <c r="X427" s="59">
        <v>0</v>
      </c>
      <c r="Y427" s="59">
        <v>0</v>
      </c>
      <c r="Z427" s="59">
        <v>0</v>
      </c>
      <c r="AA427" s="59">
        <f t="shared" si="462"/>
        <v>1.1666666666666667</v>
      </c>
      <c r="AB427" s="59">
        <v>1</v>
      </c>
      <c r="AC427" s="59">
        <v>1</v>
      </c>
      <c r="AD427" s="59">
        <v>1</v>
      </c>
      <c r="AE427" s="60">
        <f t="shared" si="466"/>
        <v>2.3333333333333335</v>
      </c>
      <c r="AF427" s="60">
        <v>2</v>
      </c>
      <c r="AG427" s="60">
        <v>2</v>
      </c>
      <c r="AH427" s="60">
        <f t="shared" si="469"/>
        <v>3</v>
      </c>
      <c r="AI427" s="61">
        <f t="shared" si="470"/>
        <v>3.3333333333333335</v>
      </c>
    </row>
    <row r="428" spans="1:35" ht="15.75" thickBot="1" x14ac:dyDescent="0.3">
      <c r="A428" s="5"/>
      <c r="B428" s="6"/>
      <c r="C428" s="6"/>
      <c r="D428" s="7"/>
      <c r="E428" s="7"/>
      <c r="F428" s="93"/>
      <c r="G428" s="93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1"/>
    </row>
    <row r="429" spans="1:35" x14ac:dyDescent="0.25">
      <c r="A429" s="134" t="s">
        <v>129</v>
      </c>
      <c r="B429" s="140" t="s">
        <v>132</v>
      </c>
      <c r="C429" s="137" t="s">
        <v>135</v>
      </c>
      <c r="D429" s="11">
        <v>35</v>
      </c>
      <c r="E429" s="11">
        <v>0.53</v>
      </c>
      <c r="F429" s="12" t="s">
        <v>90</v>
      </c>
      <c r="G429" s="58">
        <f>13/E429</f>
        <v>24.528301886792452</v>
      </c>
      <c r="H429" s="55">
        <f>16/E429</f>
        <v>30.188679245283016</v>
      </c>
      <c r="I429" s="55">
        <f>16/E429</f>
        <v>30.188679245283016</v>
      </c>
      <c r="J429" s="55">
        <f>16/E429</f>
        <v>30.188679245283016</v>
      </c>
      <c r="K429" s="55">
        <f>25/E429</f>
        <v>47.169811320754718</v>
      </c>
      <c r="L429" s="55">
        <f>32/E429</f>
        <v>60.377358490566031</v>
      </c>
      <c r="M429" s="55">
        <f>36/E429</f>
        <v>67.924528301886795</v>
      </c>
      <c r="N429" s="72">
        <v>15</v>
      </c>
      <c r="O429" s="55">
        <v>15</v>
      </c>
      <c r="P429" s="59">
        <v>18</v>
      </c>
      <c r="Q429" s="59">
        <v>20</v>
      </c>
      <c r="R429" s="59">
        <v>55</v>
      </c>
      <c r="S429" s="59">
        <v>70</v>
      </c>
      <c r="T429" s="59">
        <v>15</v>
      </c>
      <c r="U429" s="59">
        <v>15</v>
      </c>
      <c r="V429" s="59">
        <v>15</v>
      </c>
      <c r="W429" s="59">
        <v>10</v>
      </c>
      <c r="X429" s="59">
        <v>12</v>
      </c>
      <c r="Y429" s="59">
        <v>15</v>
      </c>
      <c r="Z429" s="59">
        <v>20</v>
      </c>
      <c r="AA429" s="59">
        <v>25</v>
      </c>
      <c r="AB429" s="59">
        <v>35</v>
      </c>
      <c r="AC429" s="59">
        <v>37</v>
      </c>
      <c r="AD429" s="59">
        <v>45</v>
      </c>
      <c r="AE429" s="60">
        <v>70</v>
      </c>
      <c r="AF429" s="60">
        <v>72</v>
      </c>
      <c r="AG429" s="60">
        <v>80</v>
      </c>
      <c r="AH429" s="60">
        <v>80</v>
      </c>
      <c r="AI429" s="61">
        <v>80</v>
      </c>
    </row>
    <row r="430" spans="1:35" x14ac:dyDescent="0.25">
      <c r="A430" s="135"/>
      <c r="B430" s="141"/>
      <c r="C430" s="138"/>
      <c r="D430" s="3">
        <v>50</v>
      </c>
      <c r="E430" s="3">
        <v>0.8</v>
      </c>
      <c r="F430" s="13" t="s">
        <v>90</v>
      </c>
      <c r="G430" s="58">
        <f t="shared" ref="G430:G437" si="471">13/E430</f>
        <v>16.25</v>
      </c>
      <c r="H430" s="55">
        <f t="shared" ref="H430:H435" si="472">16/E430</f>
        <v>20</v>
      </c>
      <c r="I430" s="55">
        <f t="shared" ref="I430:I435" si="473">16/E430</f>
        <v>20</v>
      </c>
      <c r="J430" s="55">
        <f t="shared" ref="J430:J435" si="474">16/E430</f>
        <v>20</v>
      </c>
      <c r="K430" s="55">
        <f t="shared" ref="K430:K437" si="475">25/E430</f>
        <v>31.25</v>
      </c>
      <c r="L430" s="55">
        <f t="shared" ref="L430:L437" si="476">32/E430</f>
        <v>40</v>
      </c>
      <c r="M430" s="55">
        <f t="shared" ref="M430:M437" si="477">36/E430</f>
        <v>45</v>
      </c>
      <c r="N430" s="63">
        <v>11</v>
      </c>
      <c r="O430" s="56">
        <v>11</v>
      </c>
      <c r="P430" s="63">
        <v>12</v>
      </c>
      <c r="Q430" s="63">
        <v>13</v>
      </c>
      <c r="R430" s="63">
        <v>35</v>
      </c>
      <c r="S430" s="63">
        <v>45</v>
      </c>
      <c r="T430" s="63">
        <v>11</v>
      </c>
      <c r="U430" s="63">
        <v>11</v>
      </c>
      <c r="V430" s="63">
        <v>11</v>
      </c>
      <c r="W430" s="63">
        <v>7</v>
      </c>
      <c r="X430" s="63">
        <v>9</v>
      </c>
      <c r="Y430" s="63">
        <v>10</v>
      </c>
      <c r="Z430" s="63">
        <v>15</v>
      </c>
      <c r="AA430" s="63">
        <v>18</v>
      </c>
      <c r="AB430" s="63">
        <v>25</v>
      </c>
      <c r="AC430" s="63">
        <v>26</v>
      </c>
      <c r="AD430" s="63">
        <v>30</v>
      </c>
      <c r="AE430" s="64">
        <v>50</v>
      </c>
      <c r="AF430" s="64">
        <v>51</v>
      </c>
      <c r="AG430" s="64">
        <v>55</v>
      </c>
      <c r="AH430" s="64">
        <v>55</v>
      </c>
      <c r="AI430" s="65">
        <v>55</v>
      </c>
    </row>
    <row r="431" spans="1:35" x14ac:dyDescent="0.25">
      <c r="A431" s="135"/>
      <c r="B431" s="141"/>
      <c r="C431" s="138"/>
      <c r="D431" s="3">
        <v>70</v>
      </c>
      <c r="E431" s="3">
        <v>1</v>
      </c>
      <c r="F431" s="13" t="s">
        <v>90</v>
      </c>
      <c r="G431" s="58">
        <f t="shared" si="471"/>
        <v>13</v>
      </c>
      <c r="H431" s="55">
        <f t="shared" si="472"/>
        <v>16</v>
      </c>
      <c r="I431" s="55">
        <f t="shared" si="473"/>
        <v>16</v>
      </c>
      <c r="J431" s="55">
        <f t="shared" si="474"/>
        <v>16</v>
      </c>
      <c r="K431" s="55">
        <f t="shared" si="475"/>
        <v>25</v>
      </c>
      <c r="L431" s="55">
        <f t="shared" si="476"/>
        <v>32</v>
      </c>
      <c r="M431" s="55">
        <f t="shared" si="477"/>
        <v>36</v>
      </c>
      <c r="N431" s="63">
        <v>9</v>
      </c>
      <c r="O431" s="56">
        <v>9</v>
      </c>
      <c r="P431" s="63">
        <v>10</v>
      </c>
      <c r="Q431" s="63">
        <v>11</v>
      </c>
      <c r="R431" s="63">
        <v>30</v>
      </c>
      <c r="S431" s="63">
        <v>35</v>
      </c>
      <c r="T431" s="63">
        <v>9</v>
      </c>
      <c r="U431" s="63">
        <v>9</v>
      </c>
      <c r="V431" s="63">
        <v>9</v>
      </c>
      <c r="W431" s="63">
        <v>6</v>
      </c>
      <c r="X431" s="63">
        <v>7</v>
      </c>
      <c r="Y431" s="63">
        <v>9</v>
      </c>
      <c r="Z431" s="63">
        <v>12</v>
      </c>
      <c r="AA431" s="63">
        <v>15</v>
      </c>
      <c r="AB431" s="63">
        <v>20</v>
      </c>
      <c r="AC431" s="63">
        <v>21</v>
      </c>
      <c r="AD431" s="63">
        <v>25</v>
      </c>
      <c r="AE431" s="64">
        <v>40</v>
      </c>
      <c r="AF431" s="64">
        <v>40</v>
      </c>
      <c r="AG431" s="64">
        <v>45</v>
      </c>
      <c r="AH431" s="64">
        <v>45</v>
      </c>
      <c r="AI431" s="65">
        <v>45</v>
      </c>
    </row>
    <row r="432" spans="1:35" x14ac:dyDescent="0.25">
      <c r="A432" s="135"/>
      <c r="B432" s="141"/>
      <c r="C432" s="138"/>
      <c r="D432" s="3">
        <v>100</v>
      </c>
      <c r="E432" s="3">
        <v>1.2</v>
      </c>
      <c r="F432" s="13" t="s">
        <v>90</v>
      </c>
      <c r="G432" s="58">
        <f t="shared" si="471"/>
        <v>10.833333333333334</v>
      </c>
      <c r="H432" s="55">
        <f t="shared" si="472"/>
        <v>13.333333333333334</v>
      </c>
      <c r="I432" s="55">
        <f t="shared" si="473"/>
        <v>13.333333333333334</v>
      </c>
      <c r="J432" s="55">
        <f t="shared" si="474"/>
        <v>13.333333333333334</v>
      </c>
      <c r="K432" s="55">
        <f t="shared" si="475"/>
        <v>20.833333333333336</v>
      </c>
      <c r="L432" s="55">
        <f t="shared" si="476"/>
        <v>26.666666666666668</v>
      </c>
      <c r="M432" s="55">
        <f t="shared" si="477"/>
        <v>30</v>
      </c>
      <c r="N432" s="63">
        <v>7</v>
      </c>
      <c r="O432" s="56">
        <v>7</v>
      </c>
      <c r="P432" s="63">
        <v>8</v>
      </c>
      <c r="Q432" s="63">
        <v>9</v>
      </c>
      <c r="R432" s="63">
        <v>25</v>
      </c>
      <c r="S432" s="63">
        <v>30</v>
      </c>
      <c r="T432" s="63">
        <v>7</v>
      </c>
      <c r="U432" s="63">
        <v>7</v>
      </c>
      <c r="V432" s="63">
        <v>7</v>
      </c>
      <c r="W432" s="63">
        <v>5</v>
      </c>
      <c r="X432" s="63">
        <v>6</v>
      </c>
      <c r="Y432" s="63">
        <v>7</v>
      </c>
      <c r="Z432" s="63">
        <v>10</v>
      </c>
      <c r="AA432" s="63">
        <v>12</v>
      </c>
      <c r="AB432" s="63">
        <v>15</v>
      </c>
      <c r="AC432" s="63">
        <v>15</v>
      </c>
      <c r="AD432" s="63">
        <v>20</v>
      </c>
      <c r="AE432" s="64">
        <v>30</v>
      </c>
      <c r="AF432" s="64">
        <v>30</v>
      </c>
      <c r="AG432" s="64">
        <v>35</v>
      </c>
      <c r="AH432" s="64">
        <v>35</v>
      </c>
      <c r="AI432" s="65">
        <v>35</v>
      </c>
    </row>
    <row r="433" spans="1:35" x14ac:dyDescent="0.25">
      <c r="A433" s="135"/>
      <c r="B433" s="141"/>
      <c r="C433" s="138"/>
      <c r="D433" s="3">
        <v>150</v>
      </c>
      <c r="E433" s="3">
        <v>1.8</v>
      </c>
      <c r="F433" s="13" t="s">
        <v>90</v>
      </c>
      <c r="G433" s="58">
        <f t="shared" si="471"/>
        <v>7.2222222222222223</v>
      </c>
      <c r="H433" s="55">
        <f t="shared" si="472"/>
        <v>8.8888888888888893</v>
      </c>
      <c r="I433" s="55">
        <f t="shared" si="473"/>
        <v>8.8888888888888893</v>
      </c>
      <c r="J433" s="55">
        <f t="shared" si="474"/>
        <v>8.8888888888888893</v>
      </c>
      <c r="K433" s="55">
        <f t="shared" si="475"/>
        <v>13.888888888888889</v>
      </c>
      <c r="L433" s="55">
        <f t="shared" si="476"/>
        <v>17.777777777777779</v>
      </c>
      <c r="M433" s="55">
        <f t="shared" si="477"/>
        <v>20</v>
      </c>
      <c r="N433" s="63">
        <v>5</v>
      </c>
      <c r="O433" s="56">
        <v>5</v>
      </c>
      <c r="P433" s="63">
        <v>6</v>
      </c>
      <c r="Q433" s="63">
        <v>6</v>
      </c>
      <c r="R433" s="63">
        <v>17</v>
      </c>
      <c r="S433" s="63">
        <v>22</v>
      </c>
      <c r="T433" s="63">
        <v>5</v>
      </c>
      <c r="U433" s="63">
        <v>5</v>
      </c>
      <c r="V433" s="63">
        <v>5</v>
      </c>
      <c r="W433" s="63">
        <v>5</v>
      </c>
      <c r="X433" s="63">
        <v>6</v>
      </c>
      <c r="Y433" s="63">
        <v>7</v>
      </c>
      <c r="Z433" s="63">
        <v>8</v>
      </c>
      <c r="AA433" s="63">
        <v>10</v>
      </c>
      <c r="AB433" s="63">
        <v>12</v>
      </c>
      <c r="AC433" s="63">
        <v>12</v>
      </c>
      <c r="AD433" s="63">
        <v>15</v>
      </c>
      <c r="AE433" s="64">
        <v>25</v>
      </c>
      <c r="AF433" s="64">
        <v>25</v>
      </c>
      <c r="AG433" s="64">
        <v>27</v>
      </c>
      <c r="AH433" s="64">
        <v>27</v>
      </c>
      <c r="AI433" s="65">
        <v>27</v>
      </c>
    </row>
    <row r="434" spans="1:35" x14ac:dyDescent="0.25">
      <c r="A434" s="135"/>
      <c r="B434" s="141"/>
      <c r="C434" s="138"/>
      <c r="D434" s="3">
        <v>250</v>
      </c>
      <c r="E434" s="3">
        <v>3</v>
      </c>
      <c r="F434" s="13" t="s">
        <v>90</v>
      </c>
      <c r="G434" s="58">
        <f t="shared" si="471"/>
        <v>4.333333333333333</v>
      </c>
      <c r="H434" s="55">
        <f t="shared" si="472"/>
        <v>5.333333333333333</v>
      </c>
      <c r="I434" s="55">
        <f t="shared" si="473"/>
        <v>5.333333333333333</v>
      </c>
      <c r="J434" s="55">
        <f t="shared" si="474"/>
        <v>5.333333333333333</v>
      </c>
      <c r="K434" s="55">
        <f t="shared" si="475"/>
        <v>8.3333333333333339</v>
      </c>
      <c r="L434" s="55">
        <f t="shared" si="476"/>
        <v>10.666666666666666</v>
      </c>
      <c r="M434" s="55">
        <f t="shared" si="477"/>
        <v>12</v>
      </c>
      <c r="N434" s="63">
        <v>3</v>
      </c>
      <c r="O434" s="56">
        <v>3</v>
      </c>
      <c r="P434" s="63">
        <v>4</v>
      </c>
      <c r="Q434" s="63">
        <v>4</v>
      </c>
      <c r="R434" s="63">
        <v>10</v>
      </c>
      <c r="S434" s="63">
        <v>13</v>
      </c>
      <c r="T434" s="63">
        <v>3</v>
      </c>
      <c r="U434" s="63">
        <v>3</v>
      </c>
      <c r="V434" s="63">
        <v>3</v>
      </c>
      <c r="W434" s="63">
        <v>2</v>
      </c>
      <c r="X434" s="63">
        <v>2</v>
      </c>
      <c r="Y434" s="63">
        <v>3</v>
      </c>
      <c r="Z434" s="63">
        <v>4</v>
      </c>
      <c r="AA434" s="63">
        <v>5</v>
      </c>
      <c r="AB434" s="63">
        <v>7</v>
      </c>
      <c r="AC434" s="63">
        <v>7</v>
      </c>
      <c r="AD434" s="63">
        <v>9</v>
      </c>
      <c r="AE434" s="64">
        <v>15</v>
      </c>
      <c r="AF434" s="64">
        <v>15</v>
      </c>
      <c r="AG434" s="64">
        <v>16</v>
      </c>
      <c r="AH434" s="64">
        <v>16</v>
      </c>
      <c r="AI434" s="65">
        <v>16</v>
      </c>
    </row>
    <row r="435" spans="1:35" x14ac:dyDescent="0.25">
      <c r="A435" s="135"/>
      <c r="B435" s="141"/>
      <c r="C435" s="138"/>
      <c r="D435" s="3">
        <v>400</v>
      </c>
      <c r="E435" s="3">
        <v>4.4000000000000004</v>
      </c>
      <c r="F435" s="13" t="s">
        <v>90</v>
      </c>
      <c r="G435" s="58">
        <f t="shared" si="471"/>
        <v>2.9545454545454541</v>
      </c>
      <c r="H435" s="55">
        <f t="shared" si="472"/>
        <v>3.6363636363636362</v>
      </c>
      <c r="I435" s="55">
        <f t="shared" si="473"/>
        <v>3.6363636363636362</v>
      </c>
      <c r="J435" s="55">
        <f t="shared" si="474"/>
        <v>3.6363636363636362</v>
      </c>
      <c r="K435" s="55">
        <f t="shared" si="475"/>
        <v>5.6818181818181817</v>
      </c>
      <c r="L435" s="55">
        <f t="shared" si="476"/>
        <v>7.2727272727272725</v>
      </c>
      <c r="M435" s="55">
        <f t="shared" si="477"/>
        <v>8.1818181818181817</v>
      </c>
      <c r="N435" s="63">
        <v>2</v>
      </c>
      <c r="O435" s="56">
        <v>2</v>
      </c>
      <c r="P435" s="63">
        <v>2</v>
      </c>
      <c r="Q435" s="63">
        <v>2</v>
      </c>
      <c r="R435" s="63">
        <v>6</v>
      </c>
      <c r="S435" s="63">
        <v>8</v>
      </c>
      <c r="T435" s="63">
        <v>2</v>
      </c>
      <c r="U435" s="63">
        <v>2</v>
      </c>
      <c r="V435" s="63">
        <v>2</v>
      </c>
      <c r="W435" s="63">
        <v>1</v>
      </c>
      <c r="X435" s="63">
        <v>1</v>
      </c>
      <c r="Y435" s="63">
        <v>2</v>
      </c>
      <c r="Z435" s="63">
        <v>2</v>
      </c>
      <c r="AA435" s="63">
        <v>3</v>
      </c>
      <c r="AB435" s="63">
        <v>4</v>
      </c>
      <c r="AC435" s="63">
        <v>4</v>
      </c>
      <c r="AD435" s="63">
        <v>5</v>
      </c>
      <c r="AE435" s="64">
        <v>9</v>
      </c>
      <c r="AF435" s="64">
        <v>9</v>
      </c>
      <c r="AG435" s="64">
        <v>10</v>
      </c>
      <c r="AH435" s="64">
        <v>10</v>
      </c>
      <c r="AI435" s="65">
        <v>10</v>
      </c>
    </row>
    <row r="436" spans="1:35" x14ac:dyDescent="0.25">
      <c r="A436" s="135"/>
      <c r="B436" s="141"/>
      <c r="C436" s="138"/>
      <c r="D436" s="3">
        <v>600</v>
      </c>
      <c r="E436" s="3">
        <v>6.2</v>
      </c>
      <c r="F436" s="13" t="s">
        <v>90</v>
      </c>
      <c r="G436" s="58">
        <f t="shared" si="471"/>
        <v>2.096774193548387</v>
      </c>
      <c r="H436" s="55">
        <v>2</v>
      </c>
      <c r="I436" s="55">
        <v>2</v>
      </c>
      <c r="J436" s="55">
        <v>2</v>
      </c>
      <c r="K436" s="55">
        <f t="shared" si="475"/>
        <v>4.032258064516129</v>
      </c>
      <c r="L436" s="55">
        <f t="shared" si="476"/>
        <v>5.161290322580645</v>
      </c>
      <c r="M436" s="55">
        <f t="shared" si="477"/>
        <v>5.806451612903226</v>
      </c>
      <c r="N436" s="63">
        <v>1</v>
      </c>
      <c r="O436" s="56">
        <v>1</v>
      </c>
      <c r="P436" s="63">
        <v>1</v>
      </c>
      <c r="Q436" s="63">
        <v>1</v>
      </c>
      <c r="R436" s="63">
        <v>4</v>
      </c>
      <c r="S436" s="63">
        <v>5</v>
      </c>
      <c r="T436" s="63">
        <v>1</v>
      </c>
      <c r="U436" s="63">
        <v>1</v>
      </c>
      <c r="V436" s="63">
        <v>1</v>
      </c>
      <c r="W436" s="63">
        <v>0</v>
      </c>
      <c r="X436" s="63">
        <v>1</v>
      </c>
      <c r="Y436" s="63">
        <v>1</v>
      </c>
      <c r="Z436" s="63">
        <v>1</v>
      </c>
      <c r="AA436" s="63">
        <v>2</v>
      </c>
      <c r="AB436" s="63">
        <v>3</v>
      </c>
      <c r="AC436" s="63">
        <v>3</v>
      </c>
      <c r="AD436" s="63">
        <v>3</v>
      </c>
      <c r="AE436" s="64">
        <v>6</v>
      </c>
      <c r="AF436" s="64">
        <v>6</v>
      </c>
      <c r="AG436" s="64">
        <v>6</v>
      </c>
      <c r="AH436" s="64">
        <v>6</v>
      </c>
      <c r="AI436" s="65">
        <v>6</v>
      </c>
    </row>
    <row r="437" spans="1:35" ht="15.75" thickBot="1" x14ac:dyDescent="0.3">
      <c r="A437" s="136"/>
      <c r="B437" s="142"/>
      <c r="C437" s="139"/>
      <c r="D437" s="4">
        <v>1000</v>
      </c>
      <c r="E437" s="4">
        <v>10.3</v>
      </c>
      <c r="F437" s="14" t="s">
        <v>90</v>
      </c>
      <c r="G437" s="58">
        <f t="shared" si="471"/>
        <v>1.262135922330097</v>
      </c>
      <c r="H437" s="55">
        <v>1</v>
      </c>
      <c r="I437" s="55">
        <v>1</v>
      </c>
      <c r="J437" s="55">
        <v>1</v>
      </c>
      <c r="K437" s="55">
        <f t="shared" si="475"/>
        <v>2.4271844660194173</v>
      </c>
      <c r="L437" s="55">
        <f t="shared" si="476"/>
        <v>3.1067961165048543</v>
      </c>
      <c r="M437" s="55">
        <f t="shared" si="477"/>
        <v>3.4951456310679609</v>
      </c>
      <c r="N437" s="75">
        <v>0</v>
      </c>
      <c r="O437" s="57">
        <v>0</v>
      </c>
      <c r="P437" s="66">
        <v>1</v>
      </c>
      <c r="Q437" s="66">
        <v>1</v>
      </c>
      <c r="R437" s="66">
        <v>3</v>
      </c>
      <c r="S437" s="66">
        <v>3</v>
      </c>
      <c r="T437" s="66">
        <v>0</v>
      </c>
      <c r="U437" s="66">
        <v>0</v>
      </c>
      <c r="V437" s="66">
        <v>0</v>
      </c>
      <c r="W437" s="66">
        <v>0</v>
      </c>
      <c r="X437" s="66">
        <v>0</v>
      </c>
      <c r="Y437" s="66">
        <v>0</v>
      </c>
      <c r="Z437" s="66">
        <v>1</v>
      </c>
      <c r="AA437" s="66">
        <v>1</v>
      </c>
      <c r="AB437" s="66">
        <v>2</v>
      </c>
      <c r="AC437" s="66">
        <v>2</v>
      </c>
      <c r="AD437" s="66">
        <v>3</v>
      </c>
      <c r="AE437" s="67">
        <v>4</v>
      </c>
      <c r="AF437" s="67">
        <v>4</v>
      </c>
      <c r="AG437" s="67">
        <v>4</v>
      </c>
      <c r="AH437" s="67">
        <v>4</v>
      </c>
      <c r="AI437" s="68">
        <v>4</v>
      </c>
    </row>
    <row r="438" spans="1:35" ht="15.75" thickBot="1" x14ac:dyDescent="0.3">
      <c r="A438" s="5"/>
      <c r="B438" s="6"/>
      <c r="C438" s="6"/>
      <c r="D438" s="7"/>
      <c r="E438" s="7"/>
      <c r="F438" s="93"/>
      <c r="G438" s="93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1"/>
    </row>
    <row r="439" spans="1:35" x14ac:dyDescent="0.25">
      <c r="A439" s="134" t="s">
        <v>130</v>
      </c>
      <c r="B439" s="140" t="s">
        <v>133</v>
      </c>
      <c r="C439" s="137" t="s">
        <v>136</v>
      </c>
      <c r="D439" s="11">
        <v>35</v>
      </c>
      <c r="E439" s="11">
        <v>0.22</v>
      </c>
      <c r="F439" s="12">
        <v>6</v>
      </c>
      <c r="G439" s="58">
        <f>80/F439</f>
        <v>13.333333333333334</v>
      </c>
      <c r="H439" s="55">
        <f>100/F439</f>
        <v>16.666666666666668</v>
      </c>
      <c r="I439" s="55">
        <f>120/F439</f>
        <v>20</v>
      </c>
      <c r="J439" s="55">
        <f>150/F439</f>
        <v>25</v>
      </c>
      <c r="K439" s="55">
        <f>220/F439</f>
        <v>36.666666666666664</v>
      </c>
      <c r="L439" s="55">
        <f>330/F439</f>
        <v>55</v>
      </c>
      <c r="M439" s="55">
        <f>350/F439</f>
        <v>58.333333333333336</v>
      </c>
      <c r="N439" s="72">
        <v>5</v>
      </c>
      <c r="O439" s="55">
        <v>5</v>
      </c>
      <c r="P439" s="59">
        <v>6</v>
      </c>
      <c r="Q439" s="59">
        <v>6</v>
      </c>
      <c r="R439" s="59">
        <v>36</v>
      </c>
      <c r="S439" s="59">
        <v>55</v>
      </c>
      <c r="T439" s="59">
        <v>5</v>
      </c>
      <c r="U439" s="59">
        <v>5</v>
      </c>
      <c r="V439" s="59">
        <v>5</v>
      </c>
      <c r="W439" s="59">
        <v>15</v>
      </c>
      <c r="X439" s="59">
        <v>20</v>
      </c>
      <c r="Y439" s="59">
        <v>25</v>
      </c>
      <c r="Z439" s="59">
        <v>30</v>
      </c>
      <c r="AA439" s="59">
        <v>35</v>
      </c>
      <c r="AB439" s="59">
        <v>55</v>
      </c>
      <c r="AC439" s="59">
        <f>350/F439</f>
        <v>58.333333333333336</v>
      </c>
      <c r="AD439" s="59">
        <v>65</v>
      </c>
      <c r="AE439" s="60">
        <v>100</v>
      </c>
      <c r="AF439" s="60">
        <v>110</v>
      </c>
      <c r="AG439" s="60">
        <v>150</v>
      </c>
      <c r="AH439" s="60">
        <v>150</v>
      </c>
      <c r="AI439" s="61">
        <v>150</v>
      </c>
    </row>
    <row r="440" spans="1:35" x14ac:dyDescent="0.25">
      <c r="A440" s="135"/>
      <c r="B440" s="141"/>
      <c r="C440" s="138"/>
      <c r="D440" s="3">
        <v>50</v>
      </c>
      <c r="E440" s="3">
        <v>0.3</v>
      </c>
      <c r="F440" s="13">
        <v>8</v>
      </c>
      <c r="G440" s="58">
        <f t="shared" ref="G440:G446" si="478">80/F440</f>
        <v>10</v>
      </c>
      <c r="H440" s="55">
        <f t="shared" ref="H440:H445" si="479">100/F440</f>
        <v>12.5</v>
      </c>
      <c r="I440" s="55">
        <f t="shared" ref="I440:I447" si="480">120/F440</f>
        <v>15</v>
      </c>
      <c r="J440" s="55">
        <f t="shared" ref="J440:J446" si="481">150/F440</f>
        <v>18.75</v>
      </c>
      <c r="K440" s="55">
        <f t="shared" ref="K440:K447" si="482">220/F440</f>
        <v>27.5</v>
      </c>
      <c r="L440" s="55">
        <f t="shared" ref="L440:L447" si="483">330/F440</f>
        <v>41.25</v>
      </c>
      <c r="M440" s="55">
        <f t="shared" ref="M440:M447" si="484">350/F440</f>
        <v>43.75</v>
      </c>
      <c r="N440" s="63">
        <v>3</v>
      </c>
      <c r="O440" s="56">
        <v>3</v>
      </c>
      <c r="P440" s="63">
        <v>4</v>
      </c>
      <c r="Q440" s="63">
        <v>5</v>
      </c>
      <c r="R440" s="63">
        <v>27</v>
      </c>
      <c r="S440" s="63">
        <v>41</v>
      </c>
      <c r="T440" s="63">
        <v>3</v>
      </c>
      <c r="U440" s="63">
        <v>3</v>
      </c>
      <c r="V440" s="63">
        <v>3</v>
      </c>
      <c r="W440" s="63">
        <v>12</v>
      </c>
      <c r="X440" s="63">
        <v>15</v>
      </c>
      <c r="Y440" s="63">
        <v>20</v>
      </c>
      <c r="Z440" s="63">
        <v>22</v>
      </c>
      <c r="AA440" s="63">
        <v>28</v>
      </c>
      <c r="AB440" s="63">
        <v>40</v>
      </c>
      <c r="AC440" s="59">
        <f t="shared" ref="AC440:AC447" si="485">350/F440</f>
        <v>43.75</v>
      </c>
      <c r="AD440" s="63">
        <v>50</v>
      </c>
      <c r="AE440" s="64">
        <v>80</v>
      </c>
      <c r="AF440" s="64">
        <v>90</v>
      </c>
      <c r="AG440" s="64">
        <v>100</v>
      </c>
      <c r="AH440" s="64">
        <v>100</v>
      </c>
      <c r="AI440" s="65">
        <v>100</v>
      </c>
    </row>
    <row r="441" spans="1:35" x14ac:dyDescent="0.25">
      <c r="A441" s="135"/>
      <c r="B441" s="141"/>
      <c r="C441" s="138"/>
      <c r="D441" s="3">
        <v>70</v>
      </c>
      <c r="E441" s="3">
        <v>0.4</v>
      </c>
      <c r="F441" s="13">
        <v>12</v>
      </c>
      <c r="G441" s="58">
        <f t="shared" si="478"/>
        <v>6.666666666666667</v>
      </c>
      <c r="H441" s="55">
        <f t="shared" si="479"/>
        <v>8.3333333333333339</v>
      </c>
      <c r="I441" s="55">
        <f t="shared" si="480"/>
        <v>10</v>
      </c>
      <c r="J441" s="55">
        <f t="shared" si="481"/>
        <v>12.5</v>
      </c>
      <c r="K441" s="55">
        <f t="shared" si="482"/>
        <v>18.333333333333332</v>
      </c>
      <c r="L441" s="55">
        <f t="shared" si="483"/>
        <v>27.5</v>
      </c>
      <c r="M441" s="55">
        <f t="shared" si="484"/>
        <v>29.166666666666668</v>
      </c>
      <c r="N441" s="63">
        <v>2</v>
      </c>
      <c r="O441" s="56">
        <v>2</v>
      </c>
      <c r="P441" s="63">
        <v>3</v>
      </c>
      <c r="Q441" s="63">
        <v>3</v>
      </c>
      <c r="R441" s="63">
        <v>18</v>
      </c>
      <c r="S441" s="63">
        <v>27</v>
      </c>
      <c r="T441" s="63">
        <v>2</v>
      </c>
      <c r="U441" s="63">
        <v>2</v>
      </c>
      <c r="V441" s="63">
        <v>2</v>
      </c>
      <c r="W441" s="63">
        <v>8</v>
      </c>
      <c r="X441" s="63">
        <v>10</v>
      </c>
      <c r="Y441" s="63">
        <v>13</v>
      </c>
      <c r="Z441" s="63">
        <v>15</v>
      </c>
      <c r="AA441" s="63">
        <v>20</v>
      </c>
      <c r="AB441" s="63">
        <v>27</v>
      </c>
      <c r="AC441" s="59">
        <f t="shared" si="485"/>
        <v>29.166666666666668</v>
      </c>
      <c r="AD441" s="63">
        <v>33</v>
      </c>
      <c r="AE441" s="64">
        <v>50</v>
      </c>
      <c r="AF441" s="64">
        <v>55</v>
      </c>
      <c r="AG441" s="64">
        <v>75</v>
      </c>
      <c r="AH441" s="64">
        <v>75</v>
      </c>
      <c r="AI441" s="65">
        <v>75</v>
      </c>
    </row>
    <row r="442" spans="1:35" x14ac:dyDescent="0.25">
      <c r="A442" s="135"/>
      <c r="B442" s="141"/>
      <c r="C442" s="138"/>
      <c r="D442" s="3">
        <v>100</v>
      </c>
      <c r="E442" s="3">
        <v>0.55000000000000004</v>
      </c>
      <c r="F442" s="13">
        <v>12</v>
      </c>
      <c r="G442" s="58">
        <f t="shared" si="478"/>
        <v>6.666666666666667</v>
      </c>
      <c r="H442" s="55">
        <f t="shared" si="479"/>
        <v>8.3333333333333339</v>
      </c>
      <c r="I442" s="55">
        <f t="shared" si="480"/>
        <v>10</v>
      </c>
      <c r="J442" s="55">
        <f t="shared" si="481"/>
        <v>12.5</v>
      </c>
      <c r="K442" s="55">
        <f t="shared" si="482"/>
        <v>18.333333333333332</v>
      </c>
      <c r="L442" s="55">
        <f t="shared" si="483"/>
        <v>27.5</v>
      </c>
      <c r="M442" s="55">
        <f t="shared" si="484"/>
        <v>29.166666666666668</v>
      </c>
      <c r="N442" s="63">
        <v>2</v>
      </c>
      <c r="O442" s="56">
        <v>2</v>
      </c>
      <c r="P442" s="63">
        <v>3</v>
      </c>
      <c r="Q442" s="63">
        <v>3</v>
      </c>
      <c r="R442" s="63">
        <v>18</v>
      </c>
      <c r="S442" s="63">
        <v>27</v>
      </c>
      <c r="T442" s="63">
        <v>2</v>
      </c>
      <c r="U442" s="63">
        <v>2</v>
      </c>
      <c r="V442" s="63">
        <v>2</v>
      </c>
      <c r="W442" s="63">
        <v>8</v>
      </c>
      <c r="X442" s="63">
        <v>10</v>
      </c>
      <c r="Y442" s="63">
        <v>13</v>
      </c>
      <c r="Z442" s="63">
        <v>15</v>
      </c>
      <c r="AA442" s="63">
        <v>20</v>
      </c>
      <c r="AB442" s="63">
        <v>27</v>
      </c>
      <c r="AC442" s="59">
        <f t="shared" si="485"/>
        <v>29.166666666666668</v>
      </c>
      <c r="AD442" s="63">
        <v>33</v>
      </c>
      <c r="AE442" s="64">
        <v>50</v>
      </c>
      <c r="AF442" s="64">
        <v>55</v>
      </c>
      <c r="AG442" s="64">
        <v>75</v>
      </c>
      <c r="AH442" s="64">
        <v>75</v>
      </c>
      <c r="AI442" s="65">
        <v>75</v>
      </c>
    </row>
    <row r="443" spans="1:35" x14ac:dyDescent="0.25">
      <c r="A443" s="135"/>
      <c r="B443" s="141"/>
      <c r="C443" s="138"/>
      <c r="D443" s="3">
        <v>150</v>
      </c>
      <c r="E443" s="3">
        <v>0.77</v>
      </c>
      <c r="F443" s="13">
        <v>20</v>
      </c>
      <c r="G443" s="58">
        <f t="shared" si="478"/>
        <v>4</v>
      </c>
      <c r="H443" s="55">
        <f t="shared" si="479"/>
        <v>5</v>
      </c>
      <c r="I443" s="55">
        <f t="shared" si="480"/>
        <v>6</v>
      </c>
      <c r="J443" s="55">
        <f t="shared" si="481"/>
        <v>7.5</v>
      </c>
      <c r="K443" s="55">
        <f t="shared" si="482"/>
        <v>11</v>
      </c>
      <c r="L443" s="55">
        <f t="shared" si="483"/>
        <v>16.5</v>
      </c>
      <c r="M443" s="55">
        <f t="shared" si="484"/>
        <v>17.5</v>
      </c>
      <c r="N443" s="63">
        <v>1</v>
      </c>
      <c r="O443" s="56">
        <v>1</v>
      </c>
      <c r="P443" s="63">
        <v>1</v>
      </c>
      <c r="Q443" s="63">
        <v>2</v>
      </c>
      <c r="R443" s="63">
        <v>11</v>
      </c>
      <c r="S443" s="63">
        <v>16</v>
      </c>
      <c r="T443" s="63">
        <v>1</v>
      </c>
      <c r="U443" s="63">
        <v>1</v>
      </c>
      <c r="V443" s="63">
        <v>1</v>
      </c>
      <c r="W443" s="63">
        <v>5</v>
      </c>
      <c r="X443" s="63">
        <v>6</v>
      </c>
      <c r="Y443" s="63">
        <v>8</v>
      </c>
      <c r="Z443" s="63">
        <v>9</v>
      </c>
      <c r="AA443" s="63">
        <v>14</v>
      </c>
      <c r="AB443" s="63">
        <v>18</v>
      </c>
      <c r="AC443" s="59">
        <v>19</v>
      </c>
      <c r="AD443" s="63">
        <v>28</v>
      </c>
      <c r="AE443" s="64">
        <v>38</v>
      </c>
      <c r="AF443" s="64">
        <v>40</v>
      </c>
      <c r="AG443" s="64">
        <v>45</v>
      </c>
      <c r="AH443" s="64">
        <v>45</v>
      </c>
      <c r="AI443" s="65">
        <v>45</v>
      </c>
    </row>
    <row r="444" spans="1:35" x14ac:dyDescent="0.25">
      <c r="A444" s="135"/>
      <c r="B444" s="141"/>
      <c r="C444" s="138"/>
      <c r="D444" s="3">
        <v>250</v>
      </c>
      <c r="E444" s="3">
        <v>1.26</v>
      </c>
      <c r="F444" s="13">
        <v>32</v>
      </c>
      <c r="G444" s="58">
        <f t="shared" si="478"/>
        <v>2.5</v>
      </c>
      <c r="H444" s="55">
        <f t="shared" si="479"/>
        <v>3.125</v>
      </c>
      <c r="I444" s="55">
        <f t="shared" si="480"/>
        <v>3.75</v>
      </c>
      <c r="J444" s="55">
        <f t="shared" si="481"/>
        <v>4.6875</v>
      </c>
      <c r="K444" s="55">
        <f t="shared" si="482"/>
        <v>6.875</v>
      </c>
      <c r="L444" s="55">
        <f t="shared" si="483"/>
        <v>10.3125</v>
      </c>
      <c r="M444" s="55">
        <f t="shared" si="484"/>
        <v>10.9375</v>
      </c>
      <c r="N444" s="63">
        <v>0</v>
      </c>
      <c r="O444" s="56">
        <v>0</v>
      </c>
      <c r="P444" s="63">
        <v>1</v>
      </c>
      <c r="Q444" s="63">
        <v>1</v>
      </c>
      <c r="R444" s="63">
        <v>6</v>
      </c>
      <c r="S444" s="63">
        <v>10</v>
      </c>
      <c r="T444" s="63">
        <v>0</v>
      </c>
      <c r="U444" s="63">
        <v>0</v>
      </c>
      <c r="V444" s="63">
        <v>1</v>
      </c>
      <c r="W444" s="63">
        <v>3</v>
      </c>
      <c r="X444" s="63">
        <v>4</v>
      </c>
      <c r="Y444" s="63">
        <v>4</v>
      </c>
      <c r="Z444" s="63">
        <v>5</v>
      </c>
      <c r="AA444" s="63">
        <v>7</v>
      </c>
      <c r="AB444" s="63">
        <v>10</v>
      </c>
      <c r="AC444" s="59">
        <v>10</v>
      </c>
      <c r="AD444" s="63">
        <v>16</v>
      </c>
      <c r="AE444" s="64">
        <v>22</v>
      </c>
      <c r="AF444" s="64">
        <v>23</v>
      </c>
      <c r="AG444" s="64">
        <v>25</v>
      </c>
      <c r="AH444" s="64">
        <v>25</v>
      </c>
      <c r="AI444" s="65">
        <v>25</v>
      </c>
    </row>
    <row r="445" spans="1:35" x14ac:dyDescent="0.25">
      <c r="A445" s="135"/>
      <c r="B445" s="141"/>
      <c r="C445" s="138"/>
      <c r="D445" s="3">
        <v>400</v>
      </c>
      <c r="E445" s="3">
        <v>2</v>
      </c>
      <c r="F445" s="13">
        <v>45</v>
      </c>
      <c r="G445" s="58">
        <f t="shared" si="478"/>
        <v>1.7777777777777777</v>
      </c>
      <c r="H445" s="55">
        <f t="shared" si="479"/>
        <v>2.2222222222222223</v>
      </c>
      <c r="I445" s="55">
        <f t="shared" si="480"/>
        <v>2.6666666666666665</v>
      </c>
      <c r="J445" s="55">
        <f t="shared" si="481"/>
        <v>3.3333333333333335</v>
      </c>
      <c r="K445" s="55">
        <f t="shared" si="482"/>
        <v>4.8888888888888893</v>
      </c>
      <c r="L445" s="55">
        <f t="shared" si="483"/>
        <v>7.333333333333333</v>
      </c>
      <c r="M445" s="55">
        <f t="shared" si="484"/>
        <v>7.7777777777777777</v>
      </c>
      <c r="N445" s="63">
        <v>0</v>
      </c>
      <c r="O445" s="56">
        <v>0</v>
      </c>
      <c r="P445" s="63">
        <v>0</v>
      </c>
      <c r="Q445" s="63">
        <v>0</v>
      </c>
      <c r="R445" s="63">
        <v>4</v>
      </c>
      <c r="S445" s="63">
        <v>6</v>
      </c>
      <c r="T445" s="63">
        <v>0</v>
      </c>
      <c r="U445" s="63">
        <v>0</v>
      </c>
      <c r="V445" s="63">
        <v>0</v>
      </c>
      <c r="W445" s="63">
        <v>2</v>
      </c>
      <c r="X445" s="63">
        <v>2</v>
      </c>
      <c r="Y445" s="63">
        <v>3</v>
      </c>
      <c r="Z445" s="63">
        <v>3</v>
      </c>
      <c r="AA445" s="63">
        <v>5</v>
      </c>
      <c r="AB445" s="63">
        <v>6</v>
      </c>
      <c r="AC445" s="59">
        <v>7</v>
      </c>
      <c r="AD445" s="63">
        <v>10</v>
      </c>
      <c r="AE445" s="64">
        <v>17</v>
      </c>
      <c r="AF445" s="64">
        <v>18</v>
      </c>
      <c r="AG445" s="64">
        <v>18</v>
      </c>
      <c r="AH445" s="64">
        <v>18</v>
      </c>
      <c r="AI445" s="65">
        <v>18</v>
      </c>
    </row>
    <row r="446" spans="1:35" x14ac:dyDescent="0.25">
      <c r="A446" s="135"/>
      <c r="B446" s="141"/>
      <c r="C446" s="138"/>
      <c r="D446" s="3">
        <v>600</v>
      </c>
      <c r="E446" s="3">
        <v>2.9</v>
      </c>
      <c r="F446" s="13">
        <v>65</v>
      </c>
      <c r="G446" s="58">
        <f t="shared" si="478"/>
        <v>1.2307692307692308</v>
      </c>
      <c r="H446" s="55">
        <v>1</v>
      </c>
      <c r="I446" s="55">
        <f t="shared" si="480"/>
        <v>1.8461538461538463</v>
      </c>
      <c r="J446" s="55">
        <f t="shared" si="481"/>
        <v>2.3076923076923075</v>
      </c>
      <c r="K446" s="55">
        <f t="shared" si="482"/>
        <v>3.3846153846153846</v>
      </c>
      <c r="L446" s="55">
        <f t="shared" si="483"/>
        <v>5.0769230769230766</v>
      </c>
      <c r="M446" s="55">
        <f t="shared" si="484"/>
        <v>5.384615384615385</v>
      </c>
      <c r="N446" s="63">
        <v>0</v>
      </c>
      <c r="O446" s="56">
        <v>0</v>
      </c>
      <c r="P446" s="63">
        <v>0</v>
      </c>
      <c r="Q446" s="63">
        <v>0</v>
      </c>
      <c r="R446" s="63">
        <v>3</v>
      </c>
      <c r="S446" s="63">
        <v>5</v>
      </c>
      <c r="T446" s="63">
        <v>0</v>
      </c>
      <c r="U446" s="63">
        <v>0</v>
      </c>
      <c r="V446" s="63">
        <v>0</v>
      </c>
      <c r="W446" s="63">
        <v>1</v>
      </c>
      <c r="X446" s="63">
        <v>1</v>
      </c>
      <c r="Y446" s="63">
        <v>2</v>
      </c>
      <c r="Z446" s="63">
        <v>2</v>
      </c>
      <c r="AA446" s="63">
        <v>3</v>
      </c>
      <c r="AB446" s="63">
        <v>4</v>
      </c>
      <c r="AC446" s="59">
        <v>4</v>
      </c>
      <c r="AD446" s="63">
        <v>6</v>
      </c>
      <c r="AE446" s="64">
        <v>10</v>
      </c>
      <c r="AF446" s="64">
        <v>10</v>
      </c>
      <c r="AG446" s="64">
        <v>12</v>
      </c>
      <c r="AH446" s="64">
        <v>12</v>
      </c>
      <c r="AI446" s="65">
        <v>12</v>
      </c>
    </row>
    <row r="447" spans="1:35" ht="15.75" thickBot="1" x14ac:dyDescent="0.3">
      <c r="A447" s="135"/>
      <c r="B447" s="141"/>
      <c r="C447" s="138"/>
      <c r="D447" s="32">
        <v>1000</v>
      </c>
      <c r="E447" s="32">
        <v>5.0999999999999996</v>
      </c>
      <c r="F447" s="33">
        <v>100</v>
      </c>
      <c r="G447" s="58">
        <v>0</v>
      </c>
      <c r="H447" s="55">
        <v>0</v>
      </c>
      <c r="I447" s="55">
        <f t="shared" si="480"/>
        <v>1.2</v>
      </c>
      <c r="J447" s="55">
        <v>1</v>
      </c>
      <c r="K447" s="55">
        <f t="shared" si="482"/>
        <v>2.2000000000000002</v>
      </c>
      <c r="L447" s="55">
        <f t="shared" si="483"/>
        <v>3.3</v>
      </c>
      <c r="M447" s="55">
        <f t="shared" si="484"/>
        <v>3.5</v>
      </c>
      <c r="N447" s="75">
        <v>0</v>
      </c>
      <c r="O447" s="57">
        <v>0</v>
      </c>
      <c r="P447" s="66">
        <v>0</v>
      </c>
      <c r="Q447" s="66">
        <v>0</v>
      </c>
      <c r="R447" s="66">
        <v>2</v>
      </c>
      <c r="S447" s="66">
        <v>3</v>
      </c>
      <c r="T447" s="66">
        <v>0</v>
      </c>
      <c r="U447" s="66">
        <v>0</v>
      </c>
      <c r="V447" s="66">
        <v>0</v>
      </c>
      <c r="W447" s="66">
        <v>0</v>
      </c>
      <c r="X447" s="66">
        <v>1</v>
      </c>
      <c r="Y447" s="66">
        <v>1</v>
      </c>
      <c r="Z447" s="66">
        <v>1</v>
      </c>
      <c r="AA447" s="66">
        <v>1</v>
      </c>
      <c r="AB447" s="66">
        <v>2</v>
      </c>
      <c r="AC447" s="59">
        <v>2</v>
      </c>
      <c r="AD447" s="66">
        <v>4</v>
      </c>
      <c r="AE447" s="67">
        <v>7</v>
      </c>
      <c r="AF447" s="67">
        <v>7</v>
      </c>
      <c r="AG447" s="67">
        <v>7</v>
      </c>
      <c r="AH447" s="67">
        <v>7</v>
      </c>
      <c r="AI447" s="68">
        <v>7</v>
      </c>
    </row>
    <row r="448" spans="1:35" ht="15.75" thickBot="1" x14ac:dyDescent="0.3">
      <c r="A448" s="5"/>
      <c r="B448" s="6"/>
      <c r="C448" s="6"/>
      <c r="D448" s="7"/>
      <c r="E448" s="7"/>
      <c r="F448" s="93"/>
      <c r="G448" s="93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01"/>
    </row>
    <row r="449" spans="1:35" x14ac:dyDescent="0.25">
      <c r="A449" s="134" t="s">
        <v>131</v>
      </c>
      <c r="B449" s="140" t="s">
        <v>134</v>
      </c>
      <c r="C449" s="137" t="s">
        <v>137</v>
      </c>
      <c r="D449" s="11">
        <v>35</v>
      </c>
      <c r="E449" s="11">
        <v>0.21</v>
      </c>
      <c r="F449" s="12" t="s">
        <v>90</v>
      </c>
      <c r="G449" s="58">
        <f>3/E449</f>
        <v>14.285714285714286</v>
      </c>
      <c r="H449" s="55">
        <f>6/E449</f>
        <v>28.571428571428573</v>
      </c>
      <c r="I449" s="55">
        <f>9/E449</f>
        <v>42.857142857142861</v>
      </c>
      <c r="J449" s="55">
        <f>12/E449</f>
        <v>57.142857142857146</v>
      </c>
      <c r="K449" s="55">
        <f>20/E449</f>
        <v>95.238095238095241</v>
      </c>
      <c r="L449" s="55">
        <f>25/E449</f>
        <v>119.04761904761905</v>
      </c>
      <c r="M449" s="55">
        <f>30/E449</f>
        <v>142.85714285714286</v>
      </c>
      <c r="N449" s="55">
        <f>2/E449</f>
        <v>9.5238095238095237</v>
      </c>
      <c r="O449" s="55">
        <f>2/E449</f>
        <v>9.5238095238095237</v>
      </c>
      <c r="P449" s="59">
        <f>2.8/E449</f>
        <v>13.333333333333332</v>
      </c>
      <c r="Q449" s="59">
        <f>3.3/E449</f>
        <v>15.714285714285714</v>
      </c>
      <c r="R449" s="59">
        <f>5.6/E449</f>
        <v>26.666666666666664</v>
      </c>
      <c r="S449" s="59">
        <f>7/E449</f>
        <v>33.333333333333336</v>
      </c>
      <c r="T449" s="59">
        <f>2/E449</f>
        <v>9.5238095238095237</v>
      </c>
      <c r="U449" s="59">
        <f>2/E449</f>
        <v>9.5238095238095237</v>
      </c>
      <c r="V449" s="59">
        <v>12</v>
      </c>
      <c r="W449" s="59">
        <f>2.1/E449</f>
        <v>10</v>
      </c>
      <c r="X449" s="59">
        <f>3.5/E449</f>
        <v>16.666666666666668</v>
      </c>
      <c r="Y449" s="59">
        <f>4.2/E449</f>
        <v>20</v>
      </c>
      <c r="Z449" s="59">
        <f>4.9/E449</f>
        <v>23.333333333333336</v>
      </c>
      <c r="AA449" s="59">
        <f>7/E449</f>
        <v>33.333333333333336</v>
      </c>
      <c r="AB449" s="59">
        <f>9.1/E449</f>
        <v>43.333333333333336</v>
      </c>
      <c r="AC449" s="59">
        <f>9.3/E449</f>
        <v>44.285714285714292</v>
      </c>
      <c r="AD449" s="59">
        <f>10.5/E449</f>
        <v>50</v>
      </c>
      <c r="AE449" s="60">
        <f>14/E449</f>
        <v>66.666666666666671</v>
      </c>
      <c r="AF449" s="60">
        <f>15/E449</f>
        <v>71.428571428571431</v>
      </c>
      <c r="AG449" s="60">
        <f>16/E449</f>
        <v>76.19047619047619</v>
      </c>
      <c r="AH449" s="60">
        <f>18/E449</f>
        <v>85.714285714285722</v>
      </c>
      <c r="AI449" s="61">
        <f>20/E449</f>
        <v>95.238095238095241</v>
      </c>
    </row>
    <row r="450" spans="1:35" x14ac:dyDescent="0.25">
      <c r="A450" s="135"/>
      <c r="B450" s="141"/>
      <c r="C450" s="138"/>
      <c r="D450" s="3">
        <v>50</v>
      </c>
      <c r="E450" s="3">
        <v>0.25</v>
      </c>
      <c r="F450" s="13" t="s">
        <v>90</v>
      </c>
      <c r="G450" s="58">
        <f t="shared" ref="G450:G456" si="486">3/E450</f>
        <v>12</v>
      </c>
      <c r="H450" s="55">
        <f t="shared" ref="H450:H457" si="487">6/E450</f>
        <v>24</v>
      </c>
      <c r="I450" s="55">
        <f t="shared" ref="I450:I457" si="488">9/E450</f>
        <v>36</v>
      </c>
      <c r="J450" s="55">
        <f t="shared" ref="J450:J457" si="489">12/E450</f>
        <v>48</v>
      </c>
      <c r="K450" s="55">
        <f t="shared" ref="K450:K457" si="490">20/E450</f>
        <v>80</v>
      </c>
      <c r="L450" s="55">
        <f t="shared" ref="L450:L457" si="491">25/E450</f>
        <v>100</v>
      </c>
      <c r="M450" s="55">
        <f t="shared" ref="M450:M457" si="492">30/E450</f>
        <v>120</v>
      </c>
      <c r="N450" s="55">
        <f t="shared" ref="N450:N457" si="493">2/E450</f>
        <v>8</v>
      </c>
      <c r="O450" s="55">
        <f t="shared" ref="O450:O457" si="494">2/E450</f>
        <v>8</v>
      </c>
      <c r="P450" s="59">
        <f t="shared" ref="P450:P455" si="495">2.8/E450</f>
        <v>11.2</v>
      </c>
      <c r="Q450" s="59">
        <f t="shared" ref="Q450:Q456" si="496">3.3/E450</f>
        <v>13.2</v>
      </c>
      <c r="R450" s="59">
        <f t="shared" ref="R450:R457" si="497">5.6/E450</f>
        <v>22.4</v>
      </c>
      <c r="S450" s="59">
        <f t="shared" ref="S450:S457" si="498">7/E450</f>
        <v>28</v>
      </c>
      <c r="T450" s="59">
        <f t="shared" ref="T450:T457" si="499">2/E450</f>
        <v>8</v>
      </c>
      <c r="U450" s="59">
        <f t="shared" ref="U450:U457" si="500">2/E450</f>
        <v>8</v>
      </c>
      <c r="V450" s="59">
        <v>10</v>
      </c>
      <c r="W450" s="59">
        <f t="shared" ref="W450:W455" si="501">2.1/E450</f>
        <v>8.4</v>
      </c>
      <c r="X450" s="59">
        <f t="shared" ref="X450:X456" si="502">3.5/E450</f>
        <v>14</v>
      </c>
      <c r="Y450" s="59">
        <f t="shared" ref="Y450:Y456" si="503">4.2/E450</f>
        <v>16.8</v>
      </c>
      <c r="Z450" s="59">
        <f t="shared" ref="Z450:Z456" si="504">4.9/E450</f>
        <v>19.600000000000001</v>
      </c>
      <c r="AA450" s="59">
        <f t="shared" ref="AA450:AA457" si="505">7/E450</f>
        <v>28</v>
      </c>
      <c r="AB450" s="59">
        <f t="shared" ref="AB450:AB457" si="506">9.1/E450</f>
        <v>36.4</v>
      </c>
      <c r="AC450" s="59">
        <f t="shared" ref="AC450:AC457" si="507">9.3/E450</f>
        <v>37.200000000000003</v>
      </c>
      <c r="AD450" s="59">
        <f t="shared" ref="AD450:AD457" si="508">10.5/E450</f>
        <v>42</v>
      </c>
      <c r="AE450" s="60">
        <f t="shared" ref="AE450:AE457" si="509">14/E450</f>
        <v>56</v>
      </c>
      <c r="AF450" s="60">
        <f t="shared" ref="AF450:AF457" si="510">15/E450</f>
        <v>60</v>
      </c>
      <c r="AG450" s="60">
        <f t="shared" ref="AG450:AG457" si="511">16/E450</f>
        <v>64</v>
      </c>
      <c r="AH450" s="60">
        <f t="shared" ref="AH450:AH457" si="512">18/E450</f>
        <v>72</v>
      </c>
      <c r="AI450" s="61">
        <f t="shared" ref="AI450:AI457" si="513">20/E450</f>
        <v>80</v>
      </c>
    </row>
    <row r="451" spans="1:35" x14ac:dyDescent="0.25">
      <c r="A451" s="135"/>
      <c r="B451" s="141"/>
      <c r="C451" s="138"/>
      <c r="D451" s="3">
        <v>70</v>
      </c>
      <c r="E451" s="3">
        <v>0.38</v>
      </c>
      <c r="F451" s="13" t="s">
        <v>90</v>
      </c>
      <c r="G451" s="58">
        <f t="shared" si="486"/>
        <v>7.8947368421052628</v>
      </c>
      <c r="H451" s="55">
        <f t="shared" si="487"/>
        <v>15.789473684210526</v>
      </c>
      <c r="I451" s="55">
        <f t="shared" si="488"/>
        <v>23.684210526315788</v>
      </c>
      <c r="J451" s="55">
        <f t="shared" si="489"/>
        <v>31.578947368421051</v>
      </c>
      <c r="K451" s="55">
        <f t="shared" si="490"/>
        <v>52.631578947368418</v>
      </c>
      <c r="L451" s="55">
        <f t="shared" si="491"/>
        <v>65.78947368421052</v>
      </c>
      <c r="M451" s="55">
        <f t="shared" si="492"/>
        <v>78.94736842105263</v>
      </c>
      <c r="N451" s="55">
        <f t="shared" si="493"/>
        <v>5.2631578947368425</v>
      </c>
      <c r="O451" s="55">
        <f t="shared" si="494"/>
        <v>5.2631578947368425</v>
      </c>
      <c r="P451" s="59">
        <f t="shared" si="495"/>
        <v>7.3684210526315788</v>
      </c>
      <c r="Q451" s="59">
        <f t="shared" si="496"/>
        <v>8.6842105263157894</v>
      </c>
      <c r="R451" s="59">
        <f t="shared" si="497"/>
        <v>14.736842105263158</v>
      </c>
      <c r="S451" s="59">
        <f t="shared" si="498"/>
        <v>18.421052631578949</v>
      </c>
      <c r="T451" s="59">
        <f t="shared" si="499"/>
        <v>5.2631578947368425</v>
      </c>
      <c r="U451" s="59">
        <f t="shared" si="500"/>
        <v>5.2631578947368425</v>
      </c>
      <c r="V451" s="59">
        <v>6</v>
      </c>
      <c r="W451" s="59">
        <f t="shared" si="501"/>
        <v>5.5263157894736841</v>
      </c>
      <c r="X451" s="59">
        <f t="shared" si="502"/>
        <v>9.2105263157894743</v>
      </c>
      <c r="Y451" s="59">
        <f t="shared" si="503"/>
        <v>11.052631578947368</v>
      </c>
      <c r="Z451" s="59">
        <f t="shared" si="504"/>
        <v>12.894736842105264</v>
      </c>
      <c r="AA451" s="59">
        <f t="shared" si="505"/>
        <v>18.421052631578949</v>
      </c>
      <c r="AB451" s="59">
        <f t="shared" si="506"/>
        <v>23.94736842105263</v>
      </c>
      <c r="AC451" s="59">
        <f t="shared" si="507"/>
        <v>24.473684210526319</v>
      </c>
      <c r="AD451" s="59">
        <f t="shared" si="508"/>
        <v>27.631578947368421</v>
      </c>
      <c r="AE451" s="60">
        <f t="shared" si="509"/>
        <v>36.842105263157897</v>
      </c>
      <c r="AF451" s="60">
        <f t="shared" si="510"/>
        <v>39.473684210526315</v>
      </c>
      <c r="AG451" s="60">
        <f t="shared" si="511"/>
        <v>42.10526315789474</v>
      </c>
      <c r="AH451" s="60">
        <f t="shared" si="512"/>
        <v>47.368421052631575</v>
      </c>
      <c r="AI451" s="61">
        <f t="shared" si="513"/>
        <v>52.631578947368418</v>
      </c>
    </row>
    <row r="452" spans="1:35" x14ac:dyDescent="0.25">
      <c r="A452" s="135"/>
      <c r="B452" s="141"/>
      <c r="C452" s="138"/>
      <c r="D452" s="3">
        <v>100</v>
      </c>
      <c r="E452" s="3">
        <v>0.56000000000000005</v>
      </c>
      <c r="F452" s="13" t="s">
        <v>90</v>
      </c>
      <c r="G452" s="58">
        <f t="shared" si="486"/>
        <v>5.3571428571428568</v>
      </c>
      <c r="H452" s="55">
        <f t="shared" si="487"/>
        <v>10.714285714285714</v>
      </c>
      <c r="I452" s="55">
        <f t="shared" si="488"/>
        <v>16.071428571428569</v>
      </c>
      <c r="J452" s="55">
        <f t="shared" si="489"/>
        <v>21.428571428571427</v>
      </c>
      <c r="K452" s="55">
        <f t="shared" si="490"/>
        <v>35.714285714285708</v>
      </c>
      <c r="L452" s="55">
        <f t="shared" si="491"/>
        <v>44.642857142857139</v>
      </c>
      <c r="M452" s="55">
        <f t="shared" si="492"/>
        <v>53.571428571428569</v>
      </c>
      <c r="N452" s="55">
        <f t="shared" si="493"/>
        <v>3.5714285714285712</v>
      </c>
      <c r="O452" s="55">
        <f t="shared" si="494"/>
        <v>3.5714285714285712</v>
      </c>
      <c r="P452" s="59">
        <f t="shared" si="495"/>
        <v>4.9999999999999991</v>
      </c>
      <c r="Q452" s="59">
        <f t="shared" si="496"/>
        <v>5.8928571428571423</v>
      </c>
      <c r="R452" s="59">
        <f t="shared" si="497"/>
        <v>9.9999999999999982</v>
      </c>
      <c r="S452" s="59">
        <f t="shared" si="498"/>
        <v>12.499999999999998</v>
      </c>
      <c r="T452" s="59">
        <f t="shared" si="499"/>
        <v>3.5714285714285712</v>
      </c>
      <c r="U452" s="59">
        <f t="shared" si="500"/>
        <v>3.5714285714285712</v>
      </c>
      <c r="V452" s="59">
        <v>5</v>
      </c>
      <c r="W452" s="59">
        <f t="shared" si="501"/>
        <v>3.75</v>
      </c>
      <c r="X452" s="59">
        <f t="shared" si="502"/>
        <v>6.2499999999999991</v>
      </c>
      <c r="Y452" s="59">
        <f t="shared" si="503"/>
        <v>7.5</v>
      </c>
      <c r="Z452" s="59">
        <f t="shared" si="504"/>
        <v>8.75</v>
      </c>
      <c r="AA452" s="59">
        <f t="shared" si="505"/>
        <v>12.499999999999998</v>
      </c>
      <c r="AB452" s="59">
        <f t="shared" si="506"/>
        <v>16.249999999999996</v>
      </c>
      <c r="AC452" s="59">
        <f t="shared" si="507"/>
        <v>16.607142857142858</v>
      </c>
      <c r="AD452" s="59">
        <f t="shared" si="508"/>
        <v>18.749999999999996</v>
      </c>
      <c r="AE452" s="60">
        <f t="shared" si="509"/>
        <v>24.999999999999996</v>
      </c>
      <c r="AF452" s="60">
        <f t="shared" si="510"/>
        <v>26.785714285714285</v>
      </c>
      <c r="AG452" s="60">
        <f t="shared" si="511"/>
        <v>28.571428571428569</v>
      </c>
      <c r="AH452" s="60">
        <f t="shared" si="512"/>
        <v>32.142857142857139</v>
      </c>
      <c r="AI452" s="61">
        <f t="shared" si="513"/>
        <v>35.714285714285708</v>
      </c>
    </row>
    <row r="453" spans="1:35" x14ac:dyDescent="0.25">
      <c r="A453" s="135"/>
      <c r="B453" s="141"/>
      <c r="C453" s="138"/>
      <c r="D453" s="3">
        <v>150</v>
      </c>
      <c r="E453" s="3">
        <v>0.72</v>
      </c>
      <c r="F453" s="13" t="s">
        <v>90</v>
      </c>
      <c r="G453" s="58">
        <f t="shared" si="486"/>
        <v>4.166666666666667</v>
      </c>
      <c r="H453" s="55">
        <f t="shared" si="487"/>
        <v>8.3333333333333339</v>
      </c>
      <c r="I453" s="55">
        <f t="shared" si="488"/>
        <v>12.5</v>
      </c>
      <c r="J453" s="55">
        <f t="shared" si="489"/>
        <v>16.666666666666668</v>
      </c>
      <c r="K453" s="55">
        <f t="shared" si="490"/>
        <v>27.777777777777779</v>
      </c>
      <c r="L453" s="55">
        <f t="shared" si="491"/>
        <v>34.722222222222221</v>
      </c>
      <c r="M453" s="55">
        <f t="shared" si="492"/>
        <v>41.666666666666671</v>
      </c>
      <c r="N453" s="55">
        <f t="shared" si="493"/>
        <v>2.7777777777777777</v>
      </c>
      <c r="O453" s="55">
        <f t="shared" si="494"/>
        <v>2.7777777777777777</v>
      </c>
      <c r="P453" s="59">
        <f t="shared" si="495"/>
        <v>3.8888888888888888</v>
      </c>
      <c r="Q453" s="59">
        <f t="shared" si="496"/>
        <v>4.583333333333333</v>
      </c>
      <c r="R453" s="59">
        <f t="shared" si="497"/>
        <v>7.7777777777777777</v>
      </c>
      <c r="S453" s="59">
        <f t="shared" si="498"/>
        <v>9.7222222222222232</v>
      </c>
      <c r="T453" s="59">
        <f t="shared" si="499"/>
        <v>2.7777777777777777</v>
      </c>
      <c r="U453" s="59">
        <f t="shared" si="500"/>
        <v>2.7777777777777777</v>
      </c>
      <c r="V453" s="59">
        <v>4</v>
      </c>
      <c r="W453" s="59">
        <f t="shared" si="501"/>
        <v>2.916666666666667</v>
      </c>
      <c r="X453" s="59">
        <f t="shared" si="502"/>
        <v>4.8611111111111116</v>
      </c>
      <c r="Y453" s="59">
        <f t="shared" si="503"/>
        <v>5.8333333333333339</v>
      </c>
      <c r="Z453" s="59">
        <f t="shared" si="504"/>
        <v>6.8055555555555562</v>
      </c>
      <c r="AA453" s="59">
        <f t="shared" si="505"/>
        <v>9.7222222222222232</v>
      </c>
      <c r="AB453" s="59">
        <f t="shared" si="506"/>
        <v>12.638888888888889</v>
      </c>
      <c r="AC453" s="59">
        <f t="shared" si="507"/>
        <v>12.916666666666668</v>
      </c>
      <c r="AD453" s="59">
        <f t="shared" si="508"/>
        <v>14.583333333333334</v>
      </c>
      <c r="AE453" s="60">
        <f t="shared" si="509"/>
        <v>19.444444444444446</v>
      </c>
      <c r="AF453" s="60">
        <f t="shared" si="510"/>
        <v>20.833333333333336</v>
      </c>
      <c r="AG453" s="60">
        <f t="shared" si="511"/>
        <v>22.222222222222221</v>
      </c>
      <c r="AH453" s="60">
        <f t="shared" si="512"/>
        <v>25</v>
      </c>
      <c r="AI453" s="61">
        <f t="shared" si="513"/>
        <v>27.777777777777779</v>
      </c>
    </row>
    <row r="454" spans="1:35" x14ac:dyDescent="0.25">
      <c r="A454" s="135"/>
      <c r="B454" s="141"/>
      <c r="C454" s="138"/>
      <c r="D454" s="3">
        <v>250</v>
      </c>
      <c r="E454" s="3">
        <v>1.3</v>
      </c>
      <c r="F454" s="13" t="s">
        <v>90</v>
      </c>
      <c r="G454" s="58">
        <f t="shared" si="486"/>
        <v>2.3076923076923075</v>
      </c>
      <c r="H454" s="55">
        <f t="shared" si="487"/>
        <v>4.615384615384615</v>
      </c>
      <c r="I454" s="55">
        <f t="shared" si="488"/>
        <v>6.9230769230769225</v>
      </c>
      <c r="J454" s="55">
        <f t="shared" si="489"/>
        <v>9.2307692307692299</v>
      </c>
      <c r="K454" s="55">
        <f t="shared" si="490"/>
        <v>15.384615384615383</v>
      </c>
      <c r="L454" s="55">
        <f t="shared" si="491"/>
        <v>19.23076923076923</v>
      </c>
      <c r="M454" s="55">
        <f t="shared" si="492"/>
        <v>23.076923076923077</v>
      </c>
      <c r="N454" s="55">
        <f t="shared" si="493"/>
        <v>1.5384615384615383</v>
      </c>
      <c r="O454" s="55">
        <f t="shared" si="494"/>
        <v>1.5384615384615383</v>
      </c>
      <c r="P454" s="59">
        <f t="shared" si="495"/>
        <v>2.1538461538461537</v>
      </c>
      <c r="Q454" s="59">
        <f t="shared" si="496"/>
        <v>2.5384615384615383</v>
      </c>
      <c r="R454" s="59">
        <f t="shared" si="497"/>
        <v>4.3076923076923075</v>
      </c>
      <c r="S454" s="59">
        <f t="shared" si="498"/>
        <v>5.3846153846153841</v>
      </c>
      <c r="T454" s="59">
        <f t="shared" si="499"/>
        <v>1.5384615384615383</v>
      </c>
      <c r="U454" s="59">
        <f t="shared" si="500"/>
        <v>1.5384615384615383</v>
      </c>
      <c r="V454" s="59">
        <v>2</v>
      </c>
      <c r="W454" s="59">
        <f t="shared" si="501"/>
        <v>1.6153846153846154</v>
      </c>
      <c r="X454" s="59">
        <f t="shared" si="502"/>
        <v>2.6923076923076921</v>
      </c>
      <c r="Y454" s="59">
        <f t="shared" si="503"/>
        <v>3.2307692307692308</v>
      </c>
      <c r="Z454" s="59">
        <f t="shared" si="504"/>
        <v>3.7692307692307692</v>
      </c>
      <c r="AA454" s="59">
        <f t="shared" si="505"/>
        <v>5.3846153846153841</v>
      </c>
      <c r="AB454" s="59">
        <f t="shared" si="506"/>
        <v>6.9999999999999991</v>
      </c>
      <c r="AC454" s="59">
        <f t="shared" si="507"/>
        <v>7.1538461538461542</v>
      </c>
      <c r="AD454" s="59">
        <f t="shared" si="508"/>
        <v>8.0769230769230766</v>
      </c>
      <c r="AE454" s="60">
        <f t="shared" si="509"/>
        <v>10.769230769230768</v>
      </c>
      <c r="AF454" s="60">
        <f t="shared" si="510"/>
        <v>11.538461538461538</v>
      </c>
      <c r="AG454" s="60">
        <f t="shared" si="511"/>
        <v>12.307692307692307</v>
      </c>
      <c r="AH454" s="60">
        <f t="shared" si="512"/>
        <v>13.846153846153845</v>
      </c>
      <c r="AI454" s="61">
        <f t="shared" si="513"/>
        <v>15.384615384615383</v>
      </c>
    </row>
    <row r="455" spans="1:35" x14ac:dyDescent="0.25">
      <c r="A455" s="135"/>
      <c r="B455" s="141"/>
      <c r="C455" s="138"/>
      <c r="D455" s="3">
        <v>400</v>
      </c>
      <c r="E455" s="3">
        <v>2</v>
      </c>
      <c r="F455" s="13" t="s">
        <v>90</v>
      </c>
      <c r="G455" s="58">
        <f t="shared" si="486"/>
        <v>1.5</v>
      </c>
      <c r="H455" s="55">
        <f t="shared" si="487"/>
        <v>3</v>
      </c>
      <c r="I455" s="55">
        <f t="shared" si="488"/>
        <v>4.5</v>
      </c>
      <c r="J455" s="55">
        <f t="shared" si="489"/>
        <v>6</v>
      </c>
      <c r="K455" s="55">
        <f t="shared" si="490"/>
        <v>10</v>
      </c>
      <c r="L455" s="55">
        <f t="shared" si="491"/>
        <v>12.5</v>
      </c>
      <c r="M455" s="55">
        <f t="shared" si="492"/>
        <v>15</v>
      </c>
      <c r="N455" s="55">
        <f t="shared" si="493"/>
        <v>1</v>
      </c>
      <c r="O455" s="55">
        <f t="shared" si="494"/>
        <v>1</v>
      </c>
      <c r="P455" s="59">
        <f t="shared" si="495"/>
        <v>1.4</v>
      </c>
      <c r="Q455" s="59">
        <f t="shared" si="496"/>
        <v>1.65</v>
      </c>
      <c r="R455" s="59">
        <f t="shared" si="497"/>
        <v>2.8</v>
      </c>
      <c r="S455" s="59">
        <f t="shared" si="498"/>
        <v>3.5</v>
      </c>
      <c r="T455" s="59">
        <f t="shared" si="499"/>
        <v>1</v>
      </c>
      <c r="U455" s="59">
        <f t="shared" si="500"/>
        <v>1</v>
      </c>
      <c r="V455" s="59">
        <v>1</v>
      </c>
      <c r="W455" s="59">
        <f t="shared" si="501"/>
        <v>1.05</v>
      </c>
      <c r="X455" s="59">
        <f t="shared" si="502"/>
        <v>1.75</v>
      </c>
      <c r="Y455" s="59">
        <f t="shared" si="503"/>
        <v>2.1</v>
      </c>
      <c r="Z455" s="59">
        <f t="shared" si="504"/>
        <v>2.4500000000000002</v>
      </c>
      <c r="AA455" s="59">
        <f t="shared" si="505"/>
        <v>3.5</v>
      </c>
      <c r="AB455" s="59">
        <f t="shared" si="506"/>
        <v>4.55</v>
      </c>
      <c r="AC455" s="59">
        <f t="shared" si="507"/>
        <v>4.6500000000000004</v>
      </c>
      <c r="AD455" s="59">
        <f t="shared" si="508"/>
        <v>5.25</v>
      </c>
      <c r="AE455" s="60">
        <f t="shared" si="509"/>
        <v>7</v>
      </c>
      <c r="AF455" s="60">
        <f t="shared" si="510"/>
        <v>7.5</v>
      </c>
      <c r="AG455" s="60">
        <f t="shared" si="511"/>
        <v>8</v>
      </c>
      <c r="AH455" s="60">
        <f t="shared" si="512"/>
        <v>9</v>
      </c>
      <c r="AI455" s="61">
        <f t="shared" si="513"/>
        <v>10</v>
      </c>
    </row>
    <row r="456" spans="1:35" x14ac:dyDescent="0.25">
      <c r="A456" s="135"/>
      <c r="B456" s="141"/>
      <c r="C456" s="138"/>
      <c r="D456" s="3">
        <v>600</v>
      </c>
      <c r="E456" s="3">
        <v>3.1</v>
      </c>
      <c r="F456" s="13" t="s">
        <v>90</v>
      </c>
      <c r="G456" s="58">
        <f t="shared" si="486"/>
        <v>0.96774193548387089</v>
      </c>
      <c r="H456" s="55">
        <f t="shared" si="487"/>
        <v>1.9354838709677418</v>
      </c>
      <c r="I456" s="55">
        <f t="shared" si="488"/>
        <v>2.903225806451613</v>
      </c>
      <c r="J456" s="55">
        <f t="shared" si="489"/>
        <v>3.8709677419354835</v>
      </c>
      <c r="K456" s="55">
        <f t="shared" si="490"/>
        <v>6.4516129032258061</v>
      </c>
      <c r="L456" s="55">
        <f t="shared" si="491"/>
        <v>8.064516129032258</v>
      </c>
      <c r="M456" s="55">
        <f t="shared" si="492"/>
        <v>9.67741935483871</v>
      </c>
      <c r="N456" s="55">
        <v>0</v>
      </c>
      <c r="O456" s="55">
        <v>0</v>
      </c>
      <c r="P456" s="59">
        <v>0</v>
      </c>
      <c r="Q456" s="59">
        <f t="shared" si="496"/>
        <v>1.064516129032258</v>
      </c>
      <c r="R456" s="59">
        <v>1</v>
      </c>
      <c r="S456" s="59">
        <f t="shared" si="498"/>
        <v>2.258064516129032</v>
      </c>
      <c r="T456" s="59">
        <v>0</v>
      </c>
      <c r="U456" s="59">
        <v>0</v>
      </c>
      <c r="V456" s="59">
        <v>0</v>
      </c>
      <c r="W456" s="59">
        <v>0</v>
      </c>
      <c r="X456" s="59">
        <f t="shared" si="502"/>
        <v>1.129032258064516</v>
      </c>
      <c r="Y456" s="59">
        <f t="shared" si="503"/>
        <v>1.3548387096774195</v>
      </c>
      <c r="Z456" s="59">
        <f t="shared" si="504"/>
        <v>1.5806451612903227</v>
      </c>
      <c r="AA456" s="59">
        <f t="shared" si="505"/>
        <v>2.258064516129032</v>
      </c>
      <c r="AB456" s="59">
        <f t="shared" si="506"/>
        <v>2.9354838709677415</v>
      </c>
      <c r="AC456" s="59">
        <f t="shared" si="507"/>
        <v>3</v>
      </c>
      <c r="AD456" s="59">
        <f t="shared" si="508"/>
        <v>3.3870967741935485</v>
      </c>
      <c r="AE456" s="60">
        <f t="shared" si="509"/>
        <v>4.5161290322580641</v>
      </c>
      <c r="AF456" s="60">
        <f t="shared" si="510"/>
        <v>4.838709677419355</v>
      </c>
      <c r="AG456" s="60">
        <f t="shared" si="511"/>
        <v>5.161290322580645</v>
      </c>
      <c r="AH456" s="60">
        <f t="shared" si="512"/>
        <v>5.806451612903226</v>
      </c>
      <c r="AI456" s="61">
        <f t="shared" si="513"/>
        <v>6.4516129032258061</v>
      </c>
    </row>
    <row r="457" spans="1:35" ht="15.75" thickBot="1" x14ac:dyDescent="0.3">
      <c r="A457" s="136"/>
      <c r="B457" s="142"/>
      <c r="C457" s="139"/>
      <c r="D457" s="4">
        <v>1000</v>
      </c>
      <c r="E457" s="4">
        <v>5</v>
      </c>
      <c r="F457" s="14" t="s">
        <v>90</v>
      </c>
      <c r="G457" s="58">
        <v>0</v>
      </c>
      <c r="H457" s="55">
        <f t="shared" si="487"/>
        <v>1.2</v>
      </c>
      <c r="I457" s="55">
        <f t="shared" si="488"/>
        <v>1.8</v>
      </c>
      <c r="J457" s="55">
        <f t="shared" si="489"/>
        <v>2.4</v>
      </c>
      <c r="K457" s="55">
        <f t="shared" si="490"/>
        <v>4</v>
      </c>
      <c r="L457" s="55">
        <f t="shared" si="491"/>
        <v>5</v>
      </c>
      <c r="M457" s="55">
        <f t="shared" si="492"/>
        <v>6</v>
      </c>
      <c r="N457" s="55">
        <f t="shared" si="493"/>
        <v>0.4</v>
      </c>
      <c r="O457" s="55">
        <f t="shared" si="494"/>
        <v>0.4</v>
      </c>
      <c r="P457" s="59">
        <v>0</v>
      </c>
      <c r="Q457" s="59">
        <v>0</v>
      </c>
      <c r="R457" s="59">
        <f t="shared" si="497"/>
        <v>1.1199999999999999</v>
      </c>
      <c r="S457" s="59">
        <f t="shared" si="498"/>
        <v>1.4</v>
      </c>
      <c r="T457" s="59">
        <f t="shared" si="499"/>
        <v>0.4</v>
      </c>
      <c r="U457" s="59">
        <f t="shared" si="500"/>
        <v>0.4</v>
      </c>
      <c r="V457" s="59">
        <v>0</v>
      </c>
      <c r="W457" s="59">
        <f>2.1/E457</f>
        <v>0.42000000000000004</v>
      </c>
      <c r="X457" s="59">
        <v>0</v>
      </c>
      <c r="Y457" s="59">
        <v>0</v>
      </c>
      <c r="Z457" s="59">
        <v>0</v>
      </c>
      <c r="AA457" s="59">
        <f t="shared" si="505"/>
        <v>1.4</v>
      </c>
      <c r="AB457" s="59">
        <f t="shared" si="506"/>
        <v>1.8199999999999998</v>
      </c>
      <c r="AC457" s="59">
        <f t="shared" si="507"/>
        <v>1.86</v>
      </c>
      <c r="AD457" s="59">
        <f t="shared" si="508"/>
        <v>2.1</v>
      </c>
      <c r="AE457" s="60">
        <f t="shared" si="509"/>
        <v>2.8</v>
      </c>
      <c r="AF457" s="60">
        <f t="shared" si="510"/>
        <v>3</v>
      </c>
      <c r="AG457" s="60">
        <f t="shared" si="511"/>
        <v>3.2</v>
      </c>
      <c r="AH457" s="60">
        <f t="shared" si="512"/>
        <v>3.6</v>
      </c>
      <c r="AI457" s="61">
        <f t="shared" si="513"/>
        <v>4</v>
      </c>
    </row>
    <row r="458" spans="1:35" ht="15.75" thickBot="1" x14ac:dyDescent="0.3">
      <c r="A458" s="5"/>
      <c r="B458" s="6"/>
      <c r="C458" s="6"/>
      <c r="D458" s="7"/>
      <c r="E458" s="7"/>
      <c r="F458" s="93"/>
      <c r="G458" s="93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01"/>
    </row>
    <row r="459" spans="1:35" x14ac:dyDescent="0.25">
      <c r="A459" s="131" t="s">
        <v>138</v>
      </c>
      <c r="B459" s="128" t="s">
        <v>139</v>
      </c>
      <c r="C459" s="125" t="s">
        <v>140</v>
      </c>
      <c r="D459" s="11">
        <v>18</v>
      </c>
      <c r="E459" s="11">
        <v>0.4</v>
      </c>
      <c r="F459" s="12" t="s">
        <v>90</v>
      </c>
      <c r="G459" s="58">
        <f>10/E459</f>
        <v>25</v>
      </c>
      <c r="H459" s="55">
        <f>16/E459</f>
        <v>40</v>
      </c>
      <c r="I459" s="55">
        <f>16/E459</f>
        <v>40</v>
      </c>
      <c r="J459" s="55">
        <f>16/E459</f>
        <v>40</v>
      </c>
      <c r="K459" s="55">
        <f>25/E459</f>
        <v>62.5</v>
      </c>
      <c r="L459" s="55">
        <f>32/E459</f>
        <v>80</v>
      </c>
      <c r="M459" s="55">
        <f>36/E459</f>
        <v>90</v>
      </c>
      <c r="N459" s="72">
        <v>22</v>
      </c>
      <c r="O459" s="55">
        <v>22</v>
      </c>
      <c r="P459" s="59">
        <v>27</v>
      </c>
      <c r="Q459" s="59">
        <v>30</v>
      </c>
      <c r="R459" s="59">
        <v>71</v>
      </c>
      <c r="S459" s="59">
        <v>90</v>
      </c>
      <c r="T459" s="59">
        <v>22</v>
      </c>
      <c r="U459" s="59">
        <v>22</v>
      </c>
      <c r="V459" s="59">
        <v>22</v>
      </c>
      <c r="W459" s="59">
        <v>14</v>
      </c>
      <c r="X459" s="59">
        <v>18</v>
      </c>
      <c r="Y459" s="59">
        <v>25</v>
      </c>
      <c r="Z459" s="59">
        <v>27</v>
      </c>
      <c r="AA459" s="59">
        <v>30</v>
      </c>
      <c r="AB459" s="59">
        <v>42</v>
      </c>
      <c r="AC459" s="59">
        <v>44</v>
      </c>
      <c r="AD459" s="59">
        <v>70</v>
      </c>
      <c r="AE459" s="60">
        <v>100</v>
      </c>
      <c r="AF459" s="60">
        <v>100</v>
      </c>
      <c r="AG459" s="60">
        <v>100</v>
      </c>
      <c r="AH459" s="60">
        <v>100</v>
      </c>
      <c r="AI459" s="61">
        <v>100</v>
      </c>
    </row>
    <row r="460" spans="1:35" x14ac:dyDescent="0.25">
      <c r="A460" s="132"/>
      <c r="B460" s="129"/>
      <c r="C460" s="126"/>
      <c r="D460" s="3">
        <v>35</v>
      </c>
      <c r="E460" s="3">
        <v>0.6</v>
      </c>
      <c r="F460" s="13" t="s">
        <v>90</v>
      </c>
      <c r="G460" s="58">
        <v>15</v>
      </c>
      <c r="H460" s="55">
        <f t="shared" ref="H460:H464" si="514">16/E460</f>
        <v>26.666666666666668</v>
      </c>
      <c r="I460" s="55">
        <f t="shared" ref="I460:I464" si="515">16/E460</f>
        <v>26.666666666666668</v>
      </c>
      <c r="J460" s="55">
        <f t="shared" ref="J460:J464" si="516">16/E460</f>
        <v>26.666666666666668</v>
      </c>
      <c r="K460" s="55">
        <f t="shared" ref="K460:K464" si="517">25/E460</f>
        <v>41.666666666666671</v>
      </c>
      <c r="L460" s="55">
        <f t="shared" ref="L460:L464" si="518">32/E460</f>
        <v>53.333333333333336</v>
      </c>
      <c r="M460" s="55">
        <f t="shared" ref="M460:M464" si="519">36/E460</f>
        <v>60</v>
      </c>
      <c r="N460" s="63">
        <v>7</v>
      </c>
      <c r="O460" s="56">
        <v>7</v>
      </c>
      <c r="P460" s="63">
        <v>9</v>
      </c>
      <c r="Q460" s="63">
        <v>10</v>
      </c>
      <c r="R460" s="63">
        <v>23</v>
      </c>
      <c r="S460" s="63">
        <v>30</v>
      </c>
      <c r="T460" s="63">
        <v>7</v>
      </c>
      <c r="U460" s="63">
        <v>7</v>
      </c>
      <c r="V460" s="63">
        <v>8</v>
      </c>
      <c r="W460" s="63">
        <v>5</v>
      </c>
      <c r="X460" s="63">
        <v>6</v>
      </c>
      <c r="Y460" s="63">
        <v>8</v>
      </c>
      <c r="Z460" s="63">
        <v>9</v>
      </c>
      <c r="AA460" s="63">
        <v>12</v>
      </c>
      <c r="AB460" s="63">
        <v>14</v>
      </c>
      <c r="AC460" s="63">
        <v>15</v>
      </c>
      <c r="AD460" s="63">
        <v>18</v>
      </c>
      <c r="AE460" s="64">
        <v>30</v>
      </c>
      <c r="AF460" s="64">
        <v>30</v>
      </c>
      <c r="AG460" s="64">
        <v>33</v>
      </c>
      <c r="AH460" s="64">
        <v>33</v>
      </c>
      <c r="AI460" s="65">
        <v>33</v>
      </c>
    </row>
    <row r="461" spans="1:35" x14ac:dyDescent="0.25">
      <c r="A461" s="132"/>
      <c r="B461" s="129"/>
      <c r="C461" s="126"/>
      <c r="D461" s="3">
        <v>55</v>
      </c>
      <c r="E461" s="3">
        <v>0.6</v>
      </c>
      <c r="F461" s="13" t="s">
        <v>90</v>
      </c>
      <c r="G461" s="58">
        <v>15</v>
      </c>
      <c r="H461" s="55">
        <f t="shared" si="514"/>
        <v>26.666666666666668</v>
      </c>
      <c r="I461" s="55">
        <f t="shared" si="515"/>
        <v>26.666666666666668</v>
      </c>
      <c r="J461" s="55">
        <f t="shared" si="516"/>
        <v>26.666666666666668</v>
      </c>
      <c r="K461" s="55">
        <f t="shared" si="517"/>
        <v>41.666666666666671</v>
      </c>
      <c r="L461" s="55">
        <f t="shared" si="518"/>
        <v>53.333333333333336</v>
      </c>
      <c r="M461" s="55">
        <f t="shared" si="519"/>
        <v>60</v>
      </c>
      <c r="N461" s="63">
        <v>7</v>
      </c>
      <c r="O461" s="56">
        <v>7</v>
      </c>
      <c r="P461" s="63">
        <v>9</v>
      </c>
      <c r="Q461" s="63">
        <v>10</v>
      </c>
      <c r="R461" s="63">
        <v>23</v>
      </c>
      <c r="S461" s="63">
        <v>30</v>
      </c>
      <c r="T461" s="63">
        <v>7</v>
      </c>
      <c r="U461" s="63">
        <v>7</v>
      </c>
      <c r="V461" s="63">
        <v>8</v>
      </c>
      <c r="W461" s="63">
        <v>5</v>
      </c>
      <c r="X461" s="63">
        <v>6</v>
      </c>
      <c r="Y461" s="63">
        <v>8</v>
      </c>
      <c r="Z461" s="63">
        <v>9</v>
      </c>
      <c r="AA461" s="63">
        <v>12</v>
      </c>
      <c r="AB461" s="63">
        <v>14</v>
      </c>
      <c r="AC461" s="63">
        <v>15</v>
      </c>
      <c r="AD461" s="63">
        <v>18</v>
      </c>
      <c r="AE461" s="64">
        <v>30</v>
      </c>
      <c r="AF461" s="64">
        <v>30</v>
      </c>
      <c r="AG461" s="64">
        <v>20</v>
      </c>
      <c r="AH461" s="64">
        <v>20</v>
      </c>
      <c r="AI461" s="65">
        <v>20</v>
      </c>
    </row>
    <row r="462" spans="1:35" x14ac:dyDescent="0.25">
      <c r="A462" s="132"/>
      <c r="B462" s="129"/>
      <c r="C462" s="126"/>
      <c r="D462" s="3">
        <v>90</v>
      </c>
      <c r="E462" s="3">
        <v>0.9</v>
      </c>
      <c r="F462" s="13" t="s">
        <v>90</v>
      </c>
      <c r="G462" s="58">
        <v>10</v>
      </c>
      <c r="H462" s="55">
        <f t="shared" si="514"/>
        <v>17.777777777777779</v>
      </c>
      <c r="I462" s="55">
        <f t="shared" si="515"/>
        <v>17.777777777777779</v>
      </c>
      <c r="J462" s="55">
        <f t="shared" si="516"/>
        <v>17.777777777777779</v>
      </c>
      <c r="K462" s="55">
        <f t="shared" si="517"/>
        <v>27.777777777777779</v>
      </c>
      <c r="L462" s="55">
        <f t="shared" si="518"/>
        <v>35.555555555555557</v>
      </c>
      <c r="M462" s="55">
        <f t="shared" si="519"/>
        <v>40</v>
      </c>
      <c r="N462" s="63">
        <v>4</v>
      </c>
      <c r="O462" s="56">
        <v>4</v>
      </c>
      <c r="P462" s="63">
        <v>5</v>
      </c>
      <c r="Q462" s="63">
        <v>6</v>
      </c>
      <c r="R462" s="63">
        <v>14</v>
      </c>
      <c r="S462" s="63">
        <v>19</v>
      </c>
      <c r="T462" s="63">
        <v>4</v>
      </c>
      <c r="U462" s="63">
        <v>4</v>
      </c>
      <c r="V462" s="63">
        <v>4</v>
      </c>
      <c r="W462" s="63">
        <v>3</v>
      </c>
      <c r="X462" s="63">
        <v>4</v>
      </c>
      <c r="Y462" s="63">
        <v>5</v>
      </c>
      <c r="Z462" s="63">
        <v>6</v>
      </c>
      <c r="AA462" s="63">
        <v>7</v>
      </c>
      <c r="AB462" s="63">
        <v>9</v>
      </c>
      <c r="AC462" s="63">
        <v>9</v>
      </c>
      <c r="AD462" s="63">
        <v>11</v>
      </c>
      <c r="AE462" s="64">
        <v>18</v>
      </c>
      <c r="AF462" s="64">
        <v>18</v>
      </c>
      <c r="AG462" s="64">
        <v>16</v>
      </c>
      <c r="AH462" s="64">
        <v>16</v>
      </c>
      <c r="AI462" s="65">
        <v>16</v>
      </c>
    </row>
    <row r="463" spans="1:35" x14ac:dyDescent="0.25">
      <c r="A463" s="132"/>
      <c r="B463" s="129"/>
      <c r="C463" s="126"/>
      <c r="D463" s="3">
        <v>135</v>
      </c>
      <c r="E463" s="3">
        <v>0.9</v>
      </c>
      <c r="F463" s="13" t="s">
        <v>90</v>
      </c>
      <c r="G463" s="58">
        <v>10</v>
      </c>
      <c r="H463" s="55">
        <f t="shared" si="514"/>
        <v>17.777777777777779</v>
      </c>
      <c r="I463" s="55">
        <f t="shared" si="515"/>
        <v>17.777777777777779</v>
      </c>
      <c r="J463" s="55">
        <f t="shared" si="516"/>
        <v>17.777777777777779</v>
      </c>
      <c r="K463" s="55">
        <f t="shared" si="517"/>
        <v>27.777777777777779</v>
      </c>
      <c r="L463" s="55">
        <f t="shared" si="518"/>
        <v>35.555555555555557</v>
      </c>
      <c r="M463" s="55">
        <f t="shared" si="519"/>
        <v>40</v>
      </c>
      <c r="N463" s="63">
        <v>3</v>
      </c>
      <c r="O463" s="56">
        <v>3</v>
      </c>
      <c r="P463" s="63">
        <v>4</v>
      </c>
      <c r="Q463" s="63">
        <v>5</v>
      </c>
      <c r="R463" s="63">
        <v>10</v>
      </c>
      <c r="S463" s="63">
        <v>13</v>
      </c>
      <c r="T463" s="63">
        <v>3</v>
      </c>
      <c r="U463" s="63">
        <v>3</v>
      </c>
      <c r="V463" s="63">
        <v>3</v>
      </c>
      <c r="W463" s="63">
        <v>2</v>
      </c>
      <c r="X463" s="63">
        <v>3</v>
      </c>
      <c r="Y463" s="63">
        <v>4</v>
      </c>
      <c r="Z463" s="63">
        <v>5</v>
      </c>
      <c r="AA463" s="63">
        <v>6</v>
      </c>
      <c r="AB463" s="63">
        <v>7</v>
      </c>
      <c r="AC463" s="63">
        <v>7</v>
      </c>
      <c r="AD463" s="63">
        <v>9</v>
      </c>
      <c r="AE463" s="64">
        <v>12</v>
      </c>
      <c r="AF463" s="64">
        <v>12</v>
      </c>
      <c r="AG463" s="64">
        <v>15</v>
      </c>
      <c r="AH463" s="64">
        <v>15</v>
      </c>
      <c r="AI463" s="65">
        <v>15</v>
      </c>
    </row>
    <row r="464" spans="1:35" ht="15.75" thickBot="1" x14ac:dyDescent="0.3">
      <c r="A464" s="133"/>
      <c r="B464" s="130"/>
      <c r="C464" s="127"/>
      <c r="D464" s="4">
        <v>180</v>
      </c>
      <c r="E464" s="4">
        <v>0.9</v>
      </c>
      <c r="F464" s="14" t="s">
        <v>90</v>
      </c>
      <c r="G464" s="58">
        <v>10</v>
      </c>
      <c r="H464" s="55">
        <f t="shared" si="514"/>
        <v>17.777777777777779</v>
      </c>
      <c r="I464" s="55">
        <f t="shared" si="515"/>
        <v>17.777777777777779</v>
      </c>
      <c r="J464" s="55">
        <f t="shared" si="516"/>
        <v>17.777777777777779</v>
      </c>
      <c r="K464" s="55">
        <f t="shared" si="517"/>
        <v>27.777777777777779</v>
      </c>
      <c r="L464" s="55">
        <f t="shared" si="518"/>
        <v>35.555555555555557</v>
      </c>
      <c r="M464" s="55">
        <f t="shared" si="519"/>
        <v>40</v>
      </c>
      <c r="N464" s="75">
        <v>3</v>
      </c>
      <c r="O464" s="57">
        <v>3</v>
      </c>
      <c r="P464" s="66">
        <v>4</v>
      </c>
      <c r="Q464" s="66">
        <v>5</v>
      </c>
      <c r="R464" s="66">
        <v>10</v>
      </c>
      <c r="S464" s="66">
        <v>13</v>
      </c>
      <c r="T464" s="66">
        <v>3</v>
      </c>
      <c r="U464" s="66">
        <v>3</v>
      </c>
      <c r="V464" s="66">
        <v>3</v>
      </c>
      <c r="W464" s="66">
        <v>1</v>
      </c>
      <c r="X464" s="66">
        <v>2</v>
      </c>
      <c r="Y464" s="66">
        <v>3</v>
      </c>
      <c r="Z464" s="66">
        <v>4</v>
      </c>
      <c r="AA464" s="66">
        <v>5</v>
      </c>
      <c r="AB464" s="66">
        <v>6</v>
      </c>
      <c r="AC464" s="66">
        <v>6</v>
      </c>
      <c r="AD464" s="66">
        <v>8</v>
      </c>
      <c r="AE464" s="67">
        <v>10</v>
      </c>
      <c r="AF464" s="67">
        <v>10</v>
      </c>
      <c r="AG464" s="67">
        <v>15</v>
      </c>
      <c r="AH464" s="67">
        <v>15</v>
      </c>
      <c r="AI464" s="68">
        <v>15</v>
      </c>
    </row>
    <row r="465" spans="1:35" ht="15.75" thickBot="1" x14ac:dyDescent="0.3">
      <c r="A465" s="5"/>
      <c r="B465" s="6"/>
      <c r="C465" s="6"/>
      <c r="D465" s="7"/>
      <c r="E465" s="7"/>
      <c r="F465" s="93"/>
      <c r="G465" s="93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  <c r="AG465" s="100"/>
      <c r="AH465" s="100"/>
      <c r="AI465" s="101"/>
    </row>
    <row r="466" spans="1:35" x14ac:dyDescent="0.25">
      <c r="A466" s="131" t="s">
        <v>141</v>
      </c>
      <c r="B466" s="128" t="s">
        <v>142</v>
      </c>
      <c r="C466" s="125" t="s">
        <v>143</v>
      </c>
      <c r="D466" s="11">
        <v>18</v>
      </c>
      <c r="E466" s="11">
        <v>0.35</v>
      </c>
      <c r="F466" s="12">
        <v>5</v>
      </c>
      <c r="G466" s="58">
        <f>80/F466</f>
        <v>16</v>
      </c>
      <c r="H466" s="55">
        <f>100/F466</f>
        <v>20</v>
      </c>
      <c r="I466" s="55">
        <f>120/F466</f>
        <v>24</v>
      </c>
      <c r="J466" s="55">
        <f>150/F466</f>
        <v>30</v>
      </c>
      <c r="K466" s="55">
        <f>220/F466</f>
        <v>44</v>
      </c>
      <c r="L466" s="55">
        <f>330/F466</f>
        <v>66</v>
      </c>
      <c r="M466" s="55">
        <f>350/F466</f>
        <v>70</v>
      </c>
      <c r="N466" s="72">
        <v>6</v>
      </c>
      <c r="O466" s="55">
        <v>6</v>
      </c>
      <c r="P466" s="59">
        <v>7</v>
      </c>
      <c r="Q466" s="59">
        <v>8</v>
      </c>
      <c r="R466" s="59">
        <v>44</v>
      </c>
      <c r="S466" s="59">
        <v>66</v>
      </c>
      <c r="T466" s="59">
        <v>6</v>
      </c>
      <c r="U466" s="59">
        <v>6</v>
      </c>
      <c r="V466" s="59">
        <v>6</v>
      </c>
      <c r="W466" s="59">
        <v>13</v>
      </c>
      <c r="X466" s="59">
        <v>18</v>
      </c>
      <c r="Y466" s="59">
        <v>22</v>
      </c>
      <c r="Z466" s="59">
        <v>25</v>
      </c>
      <c r="AA466" s="59">
        <v>30</v>
      </c>
      <c r="AB466" s="59">
        <v>42</v>
      </c>
      <c r="AC466" s="59">
        <f>300/F466</f>
        <v>60</v>
      </c>
      <c r="AD466" s="59">
        <v>100</v>
      </c>
      <c r="AE466" s="60">
        <v>140</v>
      </c>
      <c r="AF466" s="60">
        <v>150</v>
      </c>
      <c r="AG466" s="60">
        <v>150</v>
      </c>
      <c r="AH466" s="60">
        <v>150</v>
      </c>
      <c r="AI466" s="61">
        <v>150</v>
      </c>
    </row>
    <row r="467" spans="1:35" x14ac:dyDescent="0.25">
      <c r="A467" s="132"/>
      <c r="B467" s="129"/>
      <c r="C467" s="126"/>
      <c r="D467" s="3">
        <v>35</v>
      </c>
      <c r="E467" s="3">
        <v>0.28000000000000003</v>
      </c>
      <c r="F467" s="13">
        <v>20</v>
      </c>
      <c r="G467" s="58">
        <f t="shared" ref="G467:G471" si="520">80/F467</f>
        <v>4</v>
      </c>
      <c r="H467" s="55">
        <f t="shared" ref="H467:H471" si="521">100/F467</f>
        <v>5</v>
      </c>
      <c r="I467" s="55">
        <f t="shared" ref="I467:I471" si="522">120/F467</f>
        <v>6</v>
      </c>
      <c r="J467" s="55">
        <f t="shared" ref="J467:J471" si="523">150/F467</f>
        <v>7.5</v>
      </c>
      <c r="K467" s="55">
        <f t="shared" ref="K467:K471" si="524">220/F467</f>
        <v>11</v>
      </c>
      <c r="L467" s="55">
        <f t="shared" ref="L467:L471" si="525">330/F467</f>
        <v>16.5</v>
      </c>
      <c r="M467" s="55">
        <f t="shared" ref="M467:M471" si="526">350/F467</f>
        <v>17.5</v>
      </c>
      <c r="N467" s="63">
        <v>1</v>
      </c>
      <c r="O467" s="56">
        <v>1</v>
      </c>
      <c r="P467" s="63">
        <v>1</v>
      </c>
      <c r="Q467" s="63">
        <v>2</v>
      </c>
      <c r="R467" s="63">
        <v>11</v>
      </c>
      <c r="S467" s="63">
        <v>16</v>
      </c>
      <c r="T467" s="63">
        <v>1</v>
      </c>
      <c r="U467" s="63">
        <v>1</v>
      </c>
      <c r="V467" s="63">
        <v>1</v>
      </c>
      <c r="W467" s="63">
        <v>3</v>
      </c>
      <c r="X467" s="63">
        <v>6</v>
      </c>
      <c r="Y467" s="63">
        <v>7</v>
      </c>
      <c r="Z467" s="63">
        <v>8</v>
      </c>
      <c r="AA467" s="63">
        <v>10</v>
      </c>
      <c r="AB467" s="63">
        <v>14</v>
      </c>
      <c r="AC467" s="59">
        <f t="shared" ref="AC467:AC471" si="527">300/F467</f>
        <v>15</v>
      </c>
      <c r="AD467" s="63">
        <v>30</v>
      </c>
      <c r="AE467" s="64">
        <v>38</v>
      </c>
      <c r="AF467" s="64">
        <v>40</v>
      </c>
      <c r="AG467" s="64">
        <v>45</v>
      </c>
      <c r="AH467" s="64">
        <v>45</v>
      </c>
      <c r="AI467" s="65">
        <v>45</v>
      </c>
    </row>
    <row r="468" spans="1:35" x14ac:dyDescent="0.25">
      <c r="A468" s="132"/>
      <c r="B468" s="129"/>
      <c r="C468" s="126"/>
      <c r="D468" s="3">
        <v>55</v>
      </c>
      <c r="E468" s="3">
        <v>0.35</v>
      </c>
      <c r="F468" s="13">
        <v>20</v>
      </c>
      <c r="G468" s="58">
        <f t="shared" si="520"/>
        <v>4</v>
      </c>
      <c r="H468" s="55">
        <f t="shared" si="521"/>
        <v>5</v>
      </c>
      <c r="I468" s="55">
        <f t="shared" si="522"/>
        <v>6</v>
      </c>
      <c r="J468" s="55">
        <f t="shared" si="523"/>
        <v>7.5</v>
      </c>
      <c r="K468" s="55">
        <f t="shared" si="524"/>
        <v>11</v>
      </c>
      <c r="L468" s="55">
        <f t="shared" si="525"/>
        <v>16.5</v>
      </c>
      <c r="M468" s="55">
        <f t="shared" si="526"/>
        <v>17.5</v>
      </c>
      <c r="N468" s="63">
        <v>1</v>
      </c>
      <c r="O468" s="56">
        <v>1</v>
      </c>
      <c r="P468" s="63">
        <v>1</v>
      </c>
      <c r="Q468" s="63">
        <v>2</v>
      </c>
      <c r="R468" s="63">
        <v>11</v>
      </c>
      <c r="S468" s="63">
        <v>16</v>
      </c>
      <c r="T468" s="63">
        <v>1</v>
      </c>
      <c r="U468" s="63">
        <v>1</v>
      </c>
      <c r="V468" s="63">
        <v>1</v>
      </c>
      <c r="W468" s="63">
        <v>3</v>
      </c>
      <c r="X468" s="63">
        <v>6</v>
      </c>
      <c r="Y468" s="63">
        <v>7</v>
      </c>
      <c r="Z468" s="63">
        <v>8</v>
      </c>
      <c r="AA468" s="63">
        <v>10</v>
      </c>
      <c r="AB468" s="63">
        <v>14</v>
      </c>
      <c r="AC468" s="59">
        <f t="shared" si="527"/>
        <v>15</v>
      </c>
      <c r="AD468" s="63">
        <v>30</v>
      </c>
      <c r="AE468" s="64">
        <v>38</v>
      </c>
      <c r="AF468" s="64">
        <v>40</v>
      </c>
      <c r="AG468" s="64">
        <v>30</v>
      </c>
      <c r="AH468" s="64">
        <v>30</v>
      </c>
      <c r="AI468" s="65">
        <v>30</v>
      </c>
    </row>
    <row r="469" spans="1:35" x14ac:dyDescent="0.25">
      <c r="A469" s="132"/>
      <c r="B469" s="129"/>
      <c r="C469" s="126"/>
      <c r="D469" s="3">
        <v>90</v>
      </c>
      <c r="E469" s="3">
        <v>0.55000000000000004</v>
      </c>
      <c r="F469" s="13">
        <v>26</v>
      </c>
      <c r="G469" s="58">
        <f t="shared" si="520"/>
        <v>3.0769230769230771</v>
      </c>
      <c r="H469" s="55">
        <f t="shared" si="521"/>
        <v>3.8461538461538463</v>
      </c>
      <c r="I469" s="55">
        <f t="shared" si="522"/>
        <v>4.615384615384615</v>
      </c>
      <c r="J469" s="55">
        <f t="shared" si="523"/>
        <v>5.7692307692307692</v>
      </c>
      <c r="K469" s="55">
        <f t="shared" si="524"/>
        <v>8.4615384615384617</v>
      </c>
      <c r="L469" s="55">
        <f t="shared" si="525"/>
        <v>12.692307692307692</v>
      </c>
      <c r="M469" s="55">
        <f t="shared" si="526"/>
        <v>13.461538461538462</v>
      </c>
      <c r="N469" s="63">
        <v>1</v>
      </c>
      <c r="O469" s="56">
        <v>1</v>
      </c>
      <c r="P469" s="63">
        <v>1</v>
      </c>
      <c r="Q469" s="63">
        <v>1</v>
      </c>
      <c r="R469" s="63">
        <v>8</v>
      </c>
      <c r="S469" s="63">
        <v>12</v>
      </c>
      <c r="T469" s="63">
        <v>1</v>
      </c>
      <c r="U469" s="63">
        <v>1</v>
      </c>
      <c r="V469" s="63">
        <v>1</v>
      </c>
      <c r="W469" s="63">
        <v>3</v>
      </c>
      <c r="X469" s="63">
        <v>4</v>
      </c>
      <c r="Y469" s="63">
        <v>5</v>
      </c>
      <c r="Z469" s="63">
        <v>5</v>
      </c>
      <c r="AA469" s="63">
        <v>6</v>
      </c>
      <c r="AB469" s="63">
        <v>9</v>
      </c>
      <c r="AC469" s="59">
        <f t="shared" si="527"/>
        <v>11.538461538461538</v>
      </c>
      <c r="AD469" s="63">
        <v>23</v>
      </c>
      <c r="AE469" s="64">
        <v>28</v>
      </c>
      <c r="AF469" s="64">
        <v>30</v>
      </c>
      <c r="AG469" s="64">
        <v>30</v>
      </c>
      <c r="AH469" s="64">
        <v>30</v>
      </c>
      <c r="AI469" s="65">
        <v>30</v>
      </c>
    </row>
    <row r="470" spans="1:35" x14ac:dyDescent="0.25">
      <c r="A470" s="132"/>
      <c r="B470" s="129"/>
      <c r="C470" s="126"/>
      <c r="D470" s="3">
        <v>135</v>
      </c>
      <c r="E470" s="3">
        <v>0.8</v>
      </c>
      <c r="F470" s="13">
        <v>40</v>
      </c>
      <c r="G470" s="58">
        <f t="shared" si="520"/>
        <v>2</v>
      </c>
      <c r="H470" s="55">
        <f t="shared" si="521"/>
        <v>2.5</v>
      </c>
      <c r="I470" s="55">
        <f t="shared" si="522"/>
        <v>3</v>
      </c>
      <c r="J470" s="55">
        <f t="shared" si="523"/>
        <v>3.75</v>
      </c>
      <c r="K470" s="55">
        <f t="shared" si="524"/>
        <v>5.5</v>
      </c>
      <c r="L470" s="55">
        <f t="shared" si="525"/>
        <v>8.25</v>
      </c>
      <c r="M470" s="55">
        <f t="shared" si="526"/>
        <v>8.75</v>
      </c>
      <c r="N470" s="63">
        <v>0</v>
      </c>
      <c r="O470" s="56">
        <v>0</v>
      </c>
      <c r="P470" s="63">
        <v>0</v>
      </c>
      <c r="Q470" s="63">
        <v>1</v>
      </c>
      <c r="R470" s="63">
        <v>4</v>
      </c>
      <c r="S470" s="63">
        <v>7</v>
      </c>
      <c r="T470" s="63">
        <v>0</v>
      </c>
      <c r="U470" s="63">
        <v>0</v>
      </c>
      <c r="V470" s="63">
        <v>0</v>
      </c>
      <c r="W470" s="63">
        <v>1</v>
      </c>
      <c r="X470" s="63">
        <v>2</v>
      </c>
      <c r="Y470" s="63">
        <v>6</v>
      </c>
      <c r="Z470" s="63">
        <v>4</v>
      </c>
      <c r="AA470" s="63">
        <v>5</v>
      </c>
      <c r="AB470" s="63">
        <v>7</v>
      </c>
      <c r="AC470" s="59">
        <f t="shared" si="527"/>
        <v>7.5</v>
      </c>
      <c r="AD470" s="63">
        <v>10</v>
      </c>
      <c r="AE470" s="64">
        <v>15</v>
      </c>
      <c r="AF470" s="64">
        <v>17</v>
      </c>
      <c r="AG470" s="64">
        <v>22</v>
      </c>
      <c r="AH470" s="64">
        <v>22</v>
      </c>
      <c r="AI470" s="65">
        <v>22</v>
      </c>
    </row>
    <row r="471" spans="1:35" ht="15.75" thickBot="1" x14ac:dyDescent="0.3">
      <c r="A471" s="133"/>
      <c r="B471" s="130"/>
      <c r="C471" s="127"/>
      <c r="D471" s="4">
        <v>180</v>
      </c>
      <c r="E471" s="4">
        <v>1</v>
      </c>
      <c r="F471" s="14">
        <v>40</v>
      </c>
      <c r="G471" s="58">
        <f t="shared" si="520"/>
        <v>2</v>
      </c>
      <c r="H471" s="55">
        <f t="shared" si="521"/>
        <v>2.5</v>
      </c>
      <c r="I471" s="55">
        <f t="shared" si="522"/>
        <v>3</v>
      </c>
      <c r="J471" s="55">
        <f t="shared" si="523"/>
        <v>3.75</v>
      </c>
      <c r="K471" s="55">
        <f t="shared" si="524"/>
        <v>5.5</v>
      </c>
      <c r="L471" s="55">
        <f t="shared" si="525"/>
        <v>8.25</v>
      </c>
      <c r="M471" s="55">
        <f t="shared" si="526"/>
        <v>8.75</v>
      </c>
      <c r="N471" s="75">
        <v>0</v>
      </c>
      <c r="O471" s="57">
        <v>0</v>
      </c>
      <c r="P471" s="66">
        <v>0</v>
      </c>
      <c r="Q471" s="66">
        <v>1</v>
      </c>
      <c r="R471" s="66">
        <v>5</v>
      </c>
      <c r="S471" s="66">
        <v>8</v>
      </c>
      <c r="T471" s="66">
        <v>0</v>
      </c>
      <c r="U471" s="66">
        <v>0</v>
      </c>
      <c r="V471" s="66">
        <v>0</v>
      </c>
      <c r="W471" s="66">
        <v>1</v>
      </c>
      <c r="X471" s="66">
        <v>1</v>
      </c>
      <c r="Y471" s="66">
        <v>2</v>
      </c>
      <c r="Z471" s="66">
        <v>3</v>
      </c>
      <c r="AA471" s="66">
        <v>4</v>
      </c>
      <c r="AB471" s="66">
        <v>6</v>
      </c>
      <c r="AC471" s="59">
        <f t="shared" si="527"/>
        <v>7.5</v>
      </c>
      <c r="AD471" s="66">
        <v>9</v>
      </c>
      <c r="AE471" s="67">
        <v>13</v>
      </c>
      <c r="AF471" s="67">
        <v>15</v>
      </c>
      <c r="AG471" s="67">
        <v>22</v>
      </c>
      <c r="AH471" s="67">
        <v>22</v>
      </c>
      <c r="AI471" s="68">
        <v>22</v>
      </c>
    </row>
    <row r="472" spans="1:35" ht="15.75" thickBot="1" x14ac:dyDescent="0.3">
      <c r="A472" s="5"/>
      <c r="B472" s="6"/>
      <c r="C472" s="6"/>
      <c r="D472" s="7"/>
      <c r="E472" s="7"/>
      <c r="F472" s="93"/>
      <c r="G472" s="93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  <c r="AG472" s="100"/>
      <c r="AH472" s="100"/>
      <c r="AI472" s="101"/>
    </row>
    <row r="473" spans="1:35" ht="15.75" thickBot="1" x14ac:dyDescent="0.3">
      <c r="A473" s="131" t="s">
        <v>144</v>
      </c>
      <c r="B473" s="128" t="s">
        <v>145</v>
      </c>
      <c r="C473" s="125" t="s">
        <v>146</v>
      </c>
      <c r="D473" s="11">
        <v>35</v>
      </c>
      <c r="E473" s="11">
        <v>0.16</v>
      </c>
      <c r="F473" s="12" t="s">
        <v>90</v>
      </c>
      <c r="G473" s="71">
        <f>3/E473</f>
        <v>18.75</v>
      </c>
      <c r="H473" s="78">
        <f>6/E473</f>
        <v>37.5</v>
      </c>
      <c r="I473" s="78">
        <f>9/E473</f>
        <v>56.25</v>
      </c>
      <c r="J473" s="78">
        <f>12/E473</f>
        <v>75</v>
      </c>
      <c r="K473" s="78">
        <f>20/E473</f>
        <v>125</v>
      </c>
      <c r="L473" s="78">
        <f>25/E473</f>
        <v>156.25</v>
      </c>
      <c r="M473" s="78">
        <f>30/E473</f>
        <v>187.5</v>
      </c>
      <c r="N473" s="72">
        <f>2/E473</f>
        <v>12.5</v>
      </c>
      <c r="O473" s="78">
        <f>2/E473</f>
        <v>12.5</v>
      </c>
      <c r="P473" s="72">
        <f>2.8/E473</f>
        <v>17.5</v>
      </c>
      <c r="Q473" s="72">
        <f>3.3/E473</f>
        <v>20.625</v>
      </c>
      <c r="R473" s="72">
        <f>5.6/E473</f>
        <v>35</v>
      </c>
      <c r="S473" s="72">
        <f>7/E473</f>
        <v>43.75</v>
      </c>
      <c r="T473" s="72">
        <f>2/E473</f>
        <v>12.5</v>
      </c>
      <c r="U473" s="72">
        <f>2/E473</f>
        <v>12.5</v>
      </c>
      <c r="V473" s="72">
        <v>15</v>
      </c>
      <c r="W473" s="72">
        <f>2.1/E473</f>
        <v>13.125</v>
      </c>
      <c r="X473" s="72">
        <f>3.5/E473</f>
        <v>21.875</v>
      </c>
      <c r="Y473" s="72">
        <f>4.2/E473</f>
        <v>26.25</v>
      </c>
      <c r="Z473" s="72">
        <f>4.9/E473</f>
        <v>30.625</v>
      </c>
      <c r="AA473" s="72">
        <f>7/E473</f>
        <v>43.75</v>
      </c>
      <c r="AB473" s="72">
        <f>9.1/E473</f>
        <v>56.875</v>
      </c>
      <c r="AC473" s="72">
        <f>9.3/E473</f>
        <v>58.125</v>
      </c>
      <c r="AD473" s="72">
        <f>10.5/E473</f>
        <v>65.625</v>
      </c>
      <c r="AE473" s="79">
        <f>14/E473</f>
        <v>87.5</v>
      </c>
      <c r="AF473" s="79">
        <f>15/E473</f>
        <v>93.75</v>
      </c>
      <c r="AG473" s="79">
        <f>16/E473</f>
        <v>100</v>
      </c>
      <c r="AH473" s="79">
        <f>18/E473</f>
        <v>112.5</v>
      </c>
      <c r="AI473" s="73">
        <f>20/E473</f>
        <v>125</v>
      </c>
    </row>
    <row r="474" spans="1:35" ht="15.75" thickBot="1" x14ac:dyDescent="0.3">
      <c r="A474" s="133"/>
      <c r="B474" s="130"/>
      <c r="C474" s="127"/>
      <c r="D474" s="4">
        <v>55</v>
      </c>
      <c r="E474" s="4">
        <v>0.25</v>
      </c>
      <c r="F474" s="14" t="s">
        <v>90</v>
      </c>
      <c r="G474" s="71">
        <f>3/E474</f>
        <v>12</v>
      </c>
      <c r="H474" s="80">
        <f>6/E474</f>
        <v>24</v>
      </c>
      <c r="I474" s="80">
        <f>9/E474</f>
        <v>36</v>
      </c>
      <c r="J474" s="80">
        <f>12/E474</f>
        <v>48</v>
      </c>
      <c r="K474" s="80">
        <f>20/E474</f>
        <v>80</v>
      </c>
      <c r="L474" s="80">
        <f>25/E474</f>
        <v>100</v>
      </c>
      <c r="M474" s="78">
        <f>30/E474</f>
        <v>120</v>
      </c>
      <c r="N474" s="75">
        <f>2/E474</f>
        <v>8</v>
      </c>
      <c r="O474" s="80">
        <f>2/E474</f>
        <v>8</v>
      </c>
      <c r="P474" s="81">
        <f>2.8/E474</f>
        <v>11.2</v>
      </c>
      <c r="Q474" s="81">
        <f>3.3/E474</f>
        <v>13.2</v>
      </c>
      <c r="R474" s="81">
        <f>5.6/E474</f>
        <v>22.4</v>
      </c>
      <c r="S474" s="81">
        <f>7/E474</f>
        <v>28</v>
      </c>
      <c r="T474" s="81">
        <f>2/E474</f>
        <v>8</v>
      </c>
      <c r="U474" s="81">
        <f>2/E474</f>
        <v>8</v>
      </c>
      <c r="V474" s="81">
        <v>10</v>
      </c>
      <c r="W474" s="75">
        <f>2.1/E474</f>
        <v>8.4</v>
      </c>
      <c r="X474" s="75">
        <f>3.5/E474</f>
        <v>14</v>
      </c>
      <c r="Y474" s="75">
        <f>4.2/E474</f>
        <v>16.8</v>
      </c>
      <c r="Z474" s="75">
        <f>4.9/E474</f>
        <v>19.600000000000001</v>
      </c>
      <c r="AA474" s="75">
        <f>7/E474</f>
        <v>28</v>
      </c>
      <c r="AB474" s="75">
        <f>9.1/E474</f>
        <v>36.4</v>
      </c>
      <c r="AC474" s="72">
        <f>9.3/E474</f>
        <v>37.200000000000003</v>
      </c>
      <c r="AD474" s="75">
        <f>10.5/E474</f>
        <v>42</v>
      </c>
      <c r="AE474" s="77">
        <f>14/E474</f>
        <v>56</v>
      </c>
      <c r="AF474" s="79">
        <f>15/E474</f>
        <v>60</v>
      </c>
      <c r="AG474" s="77">
        <f>16/E474</f>
        <v>64</v>
      </c>
      <c r="AH474" s="77">
        <f>18/E474</f>
        <v>72</v>
      </c>
      <c r="AI474" s="76">
        <f>20/E474</f>
        <v>80</v>
      </c>
    </row>
    <row r="475" spans="1:35" ht="15.75" thickBot="1" x14ac:dyDescent="0.3">
      <c r="A475" s="44"/>
      <c r="B475" s="44"/>
      <c r="C475" s="44"/>
      <c r="D475" s="44"/>
      <c r="E475" s="44"/>
      <c r="F475" s="44"/>
      <c r="G475" s="95"/>
    </row>
    <row r="476" spans="1:35" ht="30.75" thickBot="1" x14ac:dyDescent="0.3">
      <c r="A476" s="86" t="s">
        <v>180</v>
      </c>
      <c r="B476" s="87" t="s">
        <v>179</v>
      </c>
      <c r="C476" s="88" t="s">
        <v>178</v>
      </c>
      <c r="D476" s="89" t="s">
        <v>90</v>
      </c>
      <c r="E476" s="89" t="s">
        <v>90</v>
      </c>
      <c r="F476" s="91" t="s">
        <v>90</v>
      </c>
      <c r="G476" s="92" t="s">
        <v>190</v>
      </c>
      <c r="H476" s="97" t="s">
        <v>200</v>
      </c>
      <c r="I476" s="89" t="s">
        <v>181</v>
      </c>
      <c r="J476" s="89" t="s">
        <v>182</v>
      </c>
      <c r="K476" s="89" t="s">
        <v>183</v>
      </c>
      <c r="L476" s="89" t="s">
        <v>184</v>
      </c>
      <c r="M476" s="89" t="s">
        <v>210</v>
      </c>
      <c r="N476" s="90" t="s">
        <v>209</v>
      </c>
      <c r="O476" s="89" t="s">
        <v>185</v>
      </c>
      <c r="P476" s="89" t="s">
        <v>186</v>
      </c>
      <c r="Q476" s="89" t="s">
        <v>187</v>
      </c>
      <c r="R476" s="89" t="s">
        <v>188</v>
      </c>
      <c r="S476" s="89" t="s">
        <v>189</v>
      </c>
      <c r="T476" s="89" t="s">
        <v>190</v>
      </c>
      <c r="U476" s="89" t="s">
        <v>190</v>
      </c>
      <c r="V476" s="89" t="s">
        <v>211</v>
      </c>
      <c r="W476" s="89" t="s">
        <v>191</v>
      </c>
      <c r="X476" s="89" t="s">
        <v>192</v>
      </c>
      <c r="Y476" s="89" t="s">
        <v>193</v>
      </c>
      <c r="Z476" s="89" t="s">
        <v>194</v>
      </c>
      <c r="AA476" s="89" t="s">
        <v>195</v>
      </c>
      <c r="AB476" s="89" t="s">
        <v>196</v>
      </c>
      <c r="AC476" s="89" t="s">
        <v>212</v>
      </c>
      <c r="AD476" s="89" t="s">
        <v>197</v>
      </c>
      <c r="AE476" s="89" t="s">
        <v>198</v>
      </c>
      <c r="AF476" s="89" t="s">
        <v>213</v>
      </c>
      <c r="AG476" s="89" t="s">
        <v>199</v>
      </c>
      <c r="AH476" s="89" t="s">
        <v>189</v>
      </c>
      <c r="AI476" s="90" t="s">
        <v>183</v>
      </c>
    </row>
    <row r="477" spans="1:35" x14ac:dyDescent="0.25">
      <c r="B477" s="1"/>
      <c r="C477" s="1"/>
    </row>
    <row r="478" spans="1:35" x14ac:dyDescent="0.25">
      <c r="B478" s="1"/>
      <c r="C478" s="1"/>
    </row>
    <row r="479" spans="1:35" x14ac:dyDescent="0.25">
      <c r="B479" s="1"/>
      <c r="C479" s="1"/>
    </row>
    <row r="480" spans="1:35" x14ac:dyDescent="0.25">
      <c r="B480" s="1"/>
      <c r="C480" s="1"/>
    </row>
    <row r="481" spans="2:15" x14ac:dyDescent="0.25">
      <c r="B481" s="1"/>
      <c r="C481" s="1"/>
    </row>
    <row r="482" spans="2:15" x14ac:dyDescent="0.25">
      <c r="B482" s="1"/>
      <c r="C482" s="1"/>
    </row>
    <row r="483" spans="2:15" x14ac:dyDescent="0.25">
      <c r="B483" s="1"/>
      <c r="C483" s="1"/>
    </row>
    <row r="484" spans="2:15" x14ac:dyDescent="0.25">
      <c r="B484" s="1"/>
      <c r="C484" s="1"/>
    </row>
    <row r="485" spans="2:15" x14ac:dyDescent="0.25">
      <c r="B485" s="1"/>
      <c r="C485" s="1"/>
    </row>
    <row r="486" spans="2:15" x14ac:dyDescent="0.25">
      <c r="B486" s="1"/>
      <c r="C486" s="1"/>
    </row>
    <row r="487" spans="2:15" x14ac:dyDescent="0.25">
      <c r="B487" s="1"/>
      <c r="C487" s="1"/>
      <c r="D487" s="45"/>
      <c r="I487" s="45"/>
      <c r="J487" s="45"/>
      <c r="K487" s="45"/>
      <c r="L487" s="45"/>
      <c r="M487" s="45"/>
      <c r="N487" s="45"/>
      <c r="O487" s="45"/>
    </row>
    <row r="488" spans="2:15" x14ac:dyDescent="0.25">
      <c r="B488" s="1"/>
      <c r="C488" s="1"/>
      <c r="D488" s="45"/>
      <c r="I488" s="45"/>
      <c r="J488" s="45"/>
      <c r="K488" s="45"/>
      <c r="L488" s="45"/>
      <c r="M488" s="45"/>
      <c r="N488" s="45"/>
      <c r="O488" s="45"/>
    </row>
    <row r="489" spans="2:15" x14ac:dyDescent="0.25">
      <c r="B489" s="1"/>
      <c r="C489" s="1"/>
      <c r="D489" s="45"/>
      <c r="I489" s="45"/>
      <c r="J489" s="45"/>
      <c r="K489" s="45"/>
      <c r="L489" s="45"/>
      <c r="M489" s="45"/>
      <c r="N489" s="45"/>
      <c r="O489" s="45"/>
    </row>
    <row r="490" spans="2:15" x14ac:dyDescent="0.25">
      <c r="B490" s="1"/>
      <c r="C490" s="1"/>
      <c r="D490" s="45"/>
      <c r="I490" s="45"/>
      <c r="J490" s="45"/>
      <c r="K490" s="45"/>
      <c r="L490" s="45"/>
      <c r="M490" s="45"/>
      <c r="N490" s="45"/>
      <c r="O490" s="45"/>
    </row>
    <row r="491" spans="2:15" x14ac:dyDescent="0.25">
      <c r="B491" s="1"/>
      <c r="C491" s="1"/>
    </row>
    <row r="492" spans="2:15" x14ac:dyDescent="0.25">
      <c r="B492" s="1"/>
      <c r="C492" s="1"/>
    </row>
    <row r="493" spans="2:15" x14ac:dyDescent="0.25">
      <c r="B493" s="1"/>
      <c r="C493" s="1"/>
    </row>
    <row r="494" spans="2:15" x14ac:dyDescent="0.25">
      <c r="B494" s="1"/>
      <c r="C494" s="1"/>
    </row>
    <row r="495" spans="2:15" x14ac:dyDescent="0.25">
      <c r="B495" s="1"/>
      <c r="C495" s="1"/>
    </row>
    <row r="496" spans="2:15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  <row r="533" spans="2:3" x14ac:dyDescent="0.25">
      <c r="B533" s="1"/>
      <c r="C533" s="1"/>
    </row>
    <row r="534" spans="2:3" x14ac:dyDescent="0.25">
      <c r="B534" s="1"/>
      <c r="C534" s="1"/>
    </row>
    <row r="535" spans="2:3" x14ac:dyDescent="0.25">
      <c r="B535" s="1"/>
      <c r="C535" s="1"/>
    </row>
    <row r="536" spans="2:3" x14ac:dyDescent="0.25">
      <c r="B536" s="1"/>
      <c r="C536" s="1"/>
    </row>
    <row r="537" spans="2:3" x14ac:dyDescent="0.25">
      <c r="B537" s="1"/>
      <c r="C537" s="1"/>
    </row>
    <row r="538" spans="2:3" x14ac:dyDescent="0.25">
      <c r="B538" s="1"/>
      <c r="C538" s="1"/>
    </row>
    <row r="539" spans="2:3" x14ac:dyDescent="0.25">
      <c r="B539" s="1"/>
      <c r="C539" s="1"/>
    </row>
    <row r="540" spans="2:3" x14ac:dyDescent="0.25">
      <c r="B540" s="1"/>
      <c r="C540" s="1"/>
    </row>
    <row r="541" spans="2:3" x14ac:dyDescent="0.25">
      <c r="B541" s="1"/>
      <c r="C541" s="1"/>
    </row>
    <row r="542" spans="2:3" x14ac:dyDescent="0.25">
      <c r="B542" s="1"/>
      <c r="C542" s="1"/>
    </row>
    <row r="543" spans="2:3" x14ac:dyDescent="0.25">
      <c r="B543" s="1"/>
      <c r="C543" s="1"/>
    </row>
    <row r="544" spans="2:3" x14ac:dyDescent="0.25">
      <c r="B544" s="1"/>
      <c r="C544" s="1"/>
    </row>
    <row r="545" spans="2:3" x14ac:dyDescent="0.25">
      <c r="B545" s="1"/>
      <c r="C545" s="1"/>
    </row>
    <row r="546" spans="2:3" x14ac:dyDescent="0.25">
      <c r="B546" s="1"/>
      <c r="C546" s="1"/>
    </row>
    <row r="547" spans="2:3" x14ac:dyDescent="0.25">
      <c r="B547" s="1"/>
      <c r="C547" s="1"/>
    </row>
    <row r="548" spans="2:3" x14ac:dyDescent="0.25">
      <c r="B548" s="1"/>
      <c r="C548" s="1"/>
    </row>
    <row r="549" spans="2:3" x14ac:dyDescent="0.25">
      <c r="B549" s="1"/>
      <c r="C549" s="1"/>
    </row>
    <row r="550" spans="2:3" x14ac:dyDescent="0.25">
      <c r="B550" s="1"/>
      <c r="C550" s="1"/>
    </row>
    <row r="551" spans="2:3" x14ac:dyDescent="0.25">
      <c r="B551" s="1"/>
      <c r="C551" s="1"/>
    </row>
    <row r="552" spans="2:3" x14ac:dyDescent="0.25">
      <c r="B552" s="1"/>
      <c r="C552" s="1"/>
    </row>
    <row r="553" spans="2:3" x14ac:dyDescent="0.25">
      <c r="B553" s="1"/>
      <c r="C553" s="1"/>
    </row>
    <row r="554" spans="2:3" x14ac:dyDescent="0.25">
      <c r="B554" s="1"/>
      <c r="C554" s="1"/>
    </row>
    <row r="555" spans="2:3" x14ac:dyDescent="0.25">
      <c r="B555" s="1"/>
      <c r="C555" s="1"/>
    </row>
    <row r="556" spans="2:3" x14ac:dyDescent="0.25">
      <c r="B556" s="1"/>
      <c r="C556" s="1"/>
    </row>
    <row r="557" spans="2:3" x14ac:dyDescent="0.25">
      <c r="B557" s="1"/>
      <c r="C557" s="1"/>
    </row>
    <row r="558" spans="2:3" x14ac:dyDescent="0.25">
      <c r="B558" s="1"/>
      <c r="C558" s="1"/>
    </row>
    <row r="559" spans="2:3" x14ac:dyDescent="0.25">
      <c r="B559" s="1"/>
      <c r="C559" s="1"/>
    </row>
    <row r="560" spans="2:3" x14ac:dyDescent="0.25">
      <c r="B560" s="1"/>
      <c r="C560" s="1"/>
    </row>
    <row r="561" spans="2:3" x14ac:dyDescent="0.25">
      <c r="B561" s="1"/>
      <c r="C561" s="1"/>
    </row>
    <row r="562" spans="2:3" x14ac:dyDescent="0.25">
      <c r="B562" s="1"/>
      <c r="C562" s="1"/>
    </row>
    <row r="563" spans="2:3" x14ac:dyDescent="0.25">
      <c r="B563" s="1"/>
      <c r="C563" s="1"/>
    </row>
    <row r="564" spans="2:3" x14ac:dyDescent="0.25">
      <c r="B564" s="1"/>
      <c r="C564" s="1"/>
    </row>
    <row r="565" spans="2:3" x14ac:dyDescent="0.25">
      <c r="B565" s="1"/>
      <c r="C565" s="1"/>
    </row>
    <row r="566" spans="2:3" x14ac:dyDescent="0.25">
      <c r="B566" s="1"/>
      <c r="C566" s="1"/>
    </row>
    <row r="567" spans="2:3" x14ac:dyDescent="0.25">
      <c r="B567" s="1"/>
      <c r="C567" s="1"/>
    </row>
    <row r="568" spans="2:3" x14ac:dyDescent="0.25">
      <c r="B568" s="1"/>
      <c r="C568" s="1"/>
    </row>
  </sheetData>
  <mergeCells count="127">
    <mergeCell ref="A396:A404"/>
    <mergeCell ref="C406:C414"/>
    <mergeCell ref="B406:B414"/>
    <mergeCell ref="A406:A414"/>
    <mergeCell ref="C416:C427"/>
    <mergeCell ref="B416:B427"/>
    <mergeCell ref="A416:A427"/>
    <mergeCell ref="A262:A286"/>
    <mergeCell ref="B262:B286"/>
    <mergeCell ref="C262:C286"/>
    <mergeCell ref="C288:C295"/>
    <mergeCell ref="B288:B295"/>
    <mergeCell ref="A288:A295"/>
    <mergeCell ref="C6:C41"/>
    <mergeCell ref="B43:B56"/>
    <mergeCell ref="C43:C56"/>
    <mergeCell ref="A58:A86"/>
    <mergeCell ref="B58:B86"/>
    <mergeCell ref="C58:C86"/>
    <mergeCell ref="A88:A109"/>
    <mergeCell ref="B88:B109"/>
    <mergeCell ref="A6:A41"/>
    <mergeCell ref="A43:A56"/>
    <mergeCell ref="B6:B41"/>
    <mergeCell ref="C88:C109"/>
    <mergeCell ref="A429:A437"/>
    <mergeCell ref="C439:C447"/>
    <mergeCell ref="B439:B447"/>
    <mergeCell ref="A439:A447"/>
    <mergeCell ref="A111:A132"/>
    <mergeCell ref="B111:B132"/>
    <mergeCell ref="C111:C132"/>
    <mergeCell ref="A236:A260"/>
    <mergeCell ref="B236:B260"/>
    <mergeCell ref="C236:C260"/>
    <mergeCell ref="A184:A208"/>
    <mergeCell ref="A210:A234"/>
    <mergeCell ref="A134:A182"/>
    <mergeCell ref="C384:C390"/>
    <mergeCell ref="B384:B390"/>
    <mergeCell ref="A384:A390"/>
    <mergeCell ref="C376:C382"/>
    <mergeCell ref="B376:B382"/>
    <mergeCell ref="A376:A382"/>
    <mergeCell ref="A392:A394"/>
    <mergeCell ref="B392:B394"/>
    <mergeCell ref="C392:C394"/>
    <mergeCell ref="A297:A374"/>
    <mergeCell ref="B134:B182"/>
    <mergeCell ref="A466:A471"/>
    <mergeCell ref="C473:C474"/>
    <mergeCell ref="B473:B474"/>
    <mergeCell ref="A473:A474"/>
    <mergeCell ref="A449:A457"/>
    <mergeCell ref="C449:C457"/>
    <mergeCell ref="B449:B457"/>
    <mergeCell ref="C459:C464"/>
    <mergeCell ref="B459:B464"/>
    <mergeCell ref="A459:A464"/>
    <mergeCell ref="Q4:Q5"/>
    <mergeCell ref="R4:R5"/>
    <mergeCell ref="S4:S5"/>
    <mergeCell ref="G1:AI1"/>
    <mergeCell ref="G2:AI2"/>
    <mergeCell ref="G3:AI3"/>
    <mergeCell ref="G4:G5"/>
    <mergeCell ref="C466:C471"/>
    <mergeCell ref="B466:B471"/>
    <mergeCell ref="C429:C437"/>
    <mergeCell ref="B429:B437"/>
    <mergeCell ref="C134:C182"/>
    <mergeCell ref="B184:B208"/>
    <mergeCell ref="C184:C208"/>
    <mergeCell ref="B210:B234"/>
    <mergeCell ref="C210:C234"/>
    <mergeCell ref="B297:B374"/>
    <mergeCell ref="C297:C374"/>
    <mergeCell ref="C396:C404"/>
    <mergeCell ref="B396:B404"/>
    <mergeCell ref="H235:AI235"/>
    <mergeCell ref="H261:AI261"/>
    <mergeCell ref="H287:AI287"/>
    <mergeCell ref="H42:AI42"/>
    <mergeCell ref="H87:AI87"/>
    <mergeCell ref="H110:AI110"/>
    <mergeCell ref="H133:AI133"/>
    <mergeCell ref="AB4:AB5"/>
    <mergeCell ref="AD4:AD5"/>
    <mergeCell ref="AI4:AI5"/>
    <mergeCell ref="N4:N5"/>
    <mergeCell ref="V4:V5"/>
    <mergeCell ref="M4:M5"/>
    <mergeCell ref="AC4:AC5"/>
    <mergeCell ref="AF4:AF5"/>
    <mergeCell ref="W4:W5"/>
    <mergeCell ref="X4:X5"/>
    <mergeCell ref="Y4:Y5"/>
    <mergeCell ref="Z4:Z5"/>
    <mergeCell ref="AA4:AA5"/>
    <mergeCell ref="T4:T5"/>
    <mergeCell ref="U4:U5"/>
    <mergeCell ref="H4:H5"/>
    <mergeCell ref="P4:P5"/>
    <mergeCell ref="H458:AI458"/>
    <mergeCell ref="H465:AI465"/>
    <mergeCell ref="H472:AI472"/>
    <mergeCell ref="AE4:AE5"/>
    <mergeCell ref="AG4:AG5"/>
    <mergeCell ref="AH4:AH5"/>
    <mergeCell ref="O4:O5"/>
    <mergeCell ref="L4:L5"/>
    <mergeCell ref="K4:K5"/>
    <mergeCell ref="J4:J5"/>
    <mergeCell ref="I4:I5"/>
    <mergeCell ref="H57:AI57"/>
    <mergeCell ref="H405:AI405"/>
    <mergeCell ref="H415:AI415"/>
    <mergeCell ref="H428:AI428"/>
    <mergeCell ref="H438:AI438"/>
    <mergeCell ref="H448:AI448"/>
    <mergeCell ref="H296:AI296"/>
    <mergeCell ref="H375:AI375"/>
    <mergeCell ref="H383:AI383"/>
    <mergeCell ref="H391:AI391"/>
    <mergeCell ref="H395:AI395"/>
    <mergeCell ref="H183:AI183"/>
    <mergeCell ref="H209:AI209"/>
  </mergeCells>
  <pageMargins left="0.7" right="0.7" top="0.75" bottom="0.75" header="0.3" footer="0.3"/>
  <pageSetup paperSize="8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Mokricki</dc:creator>
  <cp:lastModifiedBy>Matej Mokricki</cp:lastModifiedBy>
  <cp:lastPrinted>2014-01-09T13:32:31Z</cp:lastPrinted>
  <dcterms:created xsi:type="dcterms:W3CDTF">2012-08-06T12:28:54Z</dcterms:created>
  <dcterms:modified xsi:type="dcterms:W3CDTF">2015-12-04T09:53:18Z</dcterms:modified>
</cp:coreProperties>
</file>